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Species'!$A$2:$M$47</definedName>
    <definedName name="_xlnm.Print_Area" localSheetId="0">'JQ1-Production'!$A$1:$E$83</definedName>
    <definedName name="_xlnm.Print_Area" localSheetId="1">'JQ2-Trade'!$A$2:$K$68</definedName>
    <definedName name="_xlnm.Print_Area" localSheetId="2">'JQ3-Trade'!$A$2:$F$37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comments1.xml><?xml version="1.0" encoding="utf-8"?>
<comments xmlns="http://schemas.openxmlformats.org/spreadsheetml/2006/main">
  <authors>
    <author>McCusker 14/6/07</author>
  </authors>
  <commentList>
    <comment ref="R11" authorId="0">
      <text>
        <r>
          <rPr>
            <sz val="8"/>
            <rFont val="Tahoma"/>
            <family val="2"/>
          </rPr>
          <t>minus 1.2.3 (other ind. RW) production</t>
        </r>
      </text>
    </comment>
  </commentList>
</comments>
</file>

<file path=xl/sharedStrings.xml><?xml version="1.0" encoding="utf-8"?>
<sst xmlns="http://schemas.openxmlformats.org/spreadsheetml/2006/main" count="1068" uniqueCount="275">
  <si>
    <t xml:space="preserve"> </t>
  </si>
  <si>
    <t xml:space="preserve"> Quantity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</si>
  <si>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</si>
  <si>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</si>
  <si>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</si>
  <si>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</si>
  <si>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</si>
  <si>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</si>
  <si>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</si>
  <si>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</si>
  <si>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</si>
  <si>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</si>
  <si>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</si>
  <si>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</si>
  <si>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</si>
  <si>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</si>
  <si>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</si>
  <si>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</si>
  <si>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</si>
  <si>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</si>
  <si>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</si>
  <si>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</si>
  <si>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</si>
  <si>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</si>
  <si>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</si>
  <si>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</si>
  <si>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</si>
  <si>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</si>
  <si>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</si>
  <si>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</si>
  <si>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</si>
  <si>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</si>
  <si>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</si>
  <si>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</si>
  <si>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</si>
  <si>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</si>
  <si>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</si>
  <si>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</si>
  <si>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</si>
  <si>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</si>
  <si>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</si>
  <si>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</si>
  <si>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</si>
  <si>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</si>
  <si>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</si>
  <si>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</si>
  <si>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</si>
  <si>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</si>
  <si>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</si>
  <si>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</si>
  <si>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</si>
  <si>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</si>
  <si>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</si>
  <si>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</si>
  <si>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</si>
  <si>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</si>
  <si>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</si>
  <si>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</si>
  <si>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</si>
  <si>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</si>
  <si>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</si>
  <si>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</si>
  <si>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</si>
  <si>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</si>
  <si>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</si>
  <si>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</si>
  <si>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</si>
  <si>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</si>
  <si>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</si>
  <si>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</si>
  <si>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</si>
  <si>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</si>
  <si>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</si>
  <si>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</si>
  <si>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</si>
  <si>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</si>
  <si>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</si>
  <si>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</si>
  <si>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</si>
  <si>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</si>
  <si>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</si>
  <si>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</si>
  <si>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</si>
  <si>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</si>
  <si>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</si>
  <si>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</si>
  <si>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</si>
  <si>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</si>
  <si>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</si>
  <si>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</si>
  <si>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</si>
  <si>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</si>
  <si>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</si>
  <si>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</si>
  <si>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</si>
  <si>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</si>
  <si>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</si>
  <si>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</si>
  <si>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</si>
  <si>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</si>
  <si>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</si>
  <si>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</si>
  <si>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</si>
  <si>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</si>
  <si>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</si>
  <si>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</si>
  <si>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</si>
  <si>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</si>
  <si>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</si>
  <si>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</si>
  <si>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</si>
  <si>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</si>
  <si>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</si>
  <si>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 xml:space="preserve">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</si>
  <si>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</si>
  <si>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</si>
  <si>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</si>
  <si>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</si>
  <si>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</si>
  <si>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</si>
  <si>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</si>
  <si>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</si>
  <si>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</si>
  <si>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</si>
  <si>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</si>
  <si>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</si>
  <si>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</si>
  <si>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</si>
  <si>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</si>
  <si>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</si>
  <si>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</si>
  <si>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</si>
  <si>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</si>
  <si>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</si>
  <si>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</si>
  <si>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</si>
  <si>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</si>
  <si>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</si>
  <si>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</si>
  <si>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</si>
  <si>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</si>
  <si>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</si>
  <si>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</si>
  <si>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</si>
  <si>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</si>
  <si>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</si>
  <si>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</si>
  <si>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</si>
  <si>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</si>
  <si>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</si>
  <si>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</si>
  <si>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</si>
  <si>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</si>
  <si>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</si>
  <si>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</si>
  <si>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</si>
  <si>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</si>
  <si>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</si>
  <si>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</si>
  <si>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</si>
  <si>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</si>
  <si>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</si>
  <si>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</si>
  <si>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</si>
  <si>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</si>
  <si>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</si>
  <si>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</si>
  <si>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</si>
  <si>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</si>
  <si>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</si>
  <si>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</si>
  <si>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</si>
  <si>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</si>
  <si>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</si>
  <si>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</si>
  <si>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</si>
  <si>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</si>
  <si>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</si>
  <si>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</si>
  <si>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</si>
  <si>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</si>
  <si>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</si>
  <si>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</si>
  <si>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</si>
  <si>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</si>
  <si>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</si>
  <si>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</si>
  <si>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</si>
  <si>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</si>
  <si>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</si>
  <si>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</si>
  <si>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</si>
  <si>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</si>
  <si>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</si>
  <si>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</si>
  <si>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</si>
  <si>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</si>
  <si>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</si>
  <si>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</si>
  <si>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</si>
  <si>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</si>
  <si>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</si>
  <si>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</si>
  <si>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</si>
  <si>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</si>
  <si>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</si>
  <si>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</si>
  <si>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</si>
  <si>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</si>
  <si>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</si>
  <si>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</si>
  <si>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</si>
  <si>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</si>
  <si>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</si>
  <si>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</si>
  <si>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</si>
  <si>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</si>
  <si>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</si>
  <si>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</si>
  <si>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</si>
  <si>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</si>
  <si>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</si>
  <si>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</si>
  <si>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</si>
  <si>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</si>
  <si>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</si>
  <si>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</si>
  <si>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</si>
  <si>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</si>
  <si>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</si>
  <si>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% change</t>
  </si>
  <si>
    <t>m3 of wood in m3 or mt of product</t>
  </si>
  <si>
    <t>Roundwood</t>
  </si>
  <si>
    <t>Industrial roundwood availability</t>
  </si>
  <si>
    <t>Solid wood equivalent</t>
  </si>
  <si>
    <t>veneer production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</si>
  <si>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</si>
  <si>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</si>
  <si>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</si>
  <si>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</si>
  <si>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</si>
  <si>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</si>
  <si>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</si>
  <si>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</si>
  <si>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</si>
  <si>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</si>
  <si>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</si>
  <si>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</si>
  <si>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</si>
  <si>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</si>
  <si>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</si>
  <si>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</si>
  <si>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</si>
  <si>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</si>
  <si>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</si>
  <si>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</si>
  <si>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CARBON PAPER AND SELF-COPYING PAPER, READY FOR USE</t>
  </si>
  <si>
    <t>CN2016</t>
  </si>
  <si>
    <t>440391.10</t>
  </si>
  <si>
    <t>440391.90</t>
  </si>
  <si>
    <t>440392.10</t>
  </si>
  <si>
    <t>440392.90</t>
  </si>
  <si>
    <t>440399.51</t>
  </si>
  <si>
    <t>440399.59</t>
  </si>
  <si>
    <t>440399.10</t>
  </si>
  <si>
    <t>440399.30</t>
  </si>
  <si>
    <t>Wood Products</t>
  </si>
  <si>
    <t>sawnwood production</t>
  </si>
  <si>
    <t>USD</t>
  </si>
  <si>
    <t>SERBIA</t>
  </si>
  <si>
    <t>Date:13.05.2017.</t>
  </si>
  <si>
    <t>13.05.2017.</t>
  </si>
  <si>
    <t>Date: 13.05.2017.</t>
  </si>
  <si>
    <t>Serbia</t>
  </si>
  <si>
    <t>subitems as large as total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</si>
</sst>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R&quot;\ #,##0;&quot;R&quot;\ \-#,##0"/>
    <numFmt numFmtId="187" formatCode="&quot;R&quot;\ #,##0;[Red]&quot;R&quot;\ \-#,##0"/>
    <numFmt numFmtId="188" formatCode="&quot;R&quot;\ #,##0.00;&quot;R&quot;\ \-#,##0.00"/>
    <numFmt numFmtId="189" formatCode="&quot;R&quot;\ #,##0.00;[Red]&quot;R&quot;\ \-#,##0.00"/>
    <numFmt numFmtId="190" formatCode="_ &quot;R&quot;\ * #,##0_ ;_ &quot;R&quot;\ * \-#,##0_ ;_ &quot;R&quot;\ * &quot;-&quot;_ ;_ @_ "/>
    <numFmt numFmtId="191" formatCode="_ * #,##0_ ;_ * \-#,##0_ ;_ * &quot;-&quot;_ ;_ @_ "/>
    <numFmt numFmtId="192" formatCode="_ &quot;R&quot;\ * #,##0.00_ ;_ &quot;R&quot;\ * \-#,##0.00_ ;_ &quot;R&quot;\ * &quot;-&quot;??_ ;_ @_ "/>
    <numFmt numFmtId="193" formatCode="_ * #,##0.00_ ;_ * \-#,##0.00_ ;_ * &quot;-&quot;??_ ;_ @_ 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"/>
    <numFmt numFmtId="201" formatCode="0.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4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  <font>
      <b/>
      <sz val="10"/>
      <color rgb="FF00B050"/>
      <name val="Arial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22" xfId="0" applyFont="1" applyFill="1" applyBorder="1" applyAlignment="1" applyProtection="1">
      <alignment horizontal="left" vertical="center" indent="1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left" vertical="center" indent="1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 horizontal="left" vertical="center" indent="3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 quotePrefix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2" xfId="0" applyFont="1" applyFill="1" applyBorder="1" applyAlignment="1" applyProtection="1">
      <alignment horizontal="left" vertical="center" indent="2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5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36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 quotePrefix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3" fontId="12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 locked="0"/>
    </xf>
    <xf numFmtId="3" fontId="12" fillId="33" borderId="26" xfId="0" applyNumberFormat="1" applyFont="1" applyFill="1" applyBorder="1" applyAlignment="1" applyProtection="1">
      <alignment horizontal="righ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3" fontId="12" fillId="33" borderId="27" xfId="0" applyNumberFormat="1" applyFont="1" applyFill="1" applyBorder="1" applyAlignment="1" applyProtection="1">
      <alignment horizontal="right" vertical="center"/>
      <protection locked="0"/>
    </xf>
    <xf numFmtId="0" fontId="13" fillId="33" borderId="22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24" fillId="0" borderId="29" xfId="0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left" vertical="center"/>
      <protection/>
    </xf>
    <xf numFmtId="3" fontId="12" fillId="33" borderId="50" xfId="0" applyNumberFormat="1" applyFont="1" applyFill="1" applyBorder="1" applyAlignment="1" applyProtection="1">
      <alignment horizontal="righ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/>
    </xf>
    <xf numFmtId="3" fontId="12" fillId="33" borderId="49" xfId="0" applyNumberFormat="1" applyFont="1" applyFill="1" applyBorder="1" applyAlignment="1" applyProtection="1">
      <alignment horizontal="right" vertical="center"/>
      <protection locked="0"/>
    </xf>
    <xf numFmtId="49" fontId="2" fillId="33" borderId="53" xfId="0" applyNumberFormat="1" applyFont="1" applyFill="1" applyBorder="1" applyAlignment="1" applyProtection="1">
      <alignment horizontal="left" vertical="center"/>
      <protection/>
    </xf>
    <xf numFmtId="49" fontId="2" fillId="0" borderId="47" xfId="0" applyNumberFormat="1" applyFont="1" applyFill="1" applyBorder="1" applyAlignment="1" applyProtection="1">
      <alignment horizontal="left" vertical="center"/>
      <protection/>
    </xf>
    <xf numFmtId="49" fontId="2" fillId="33" borderId="45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left" vertical="center"/>
      <protection/>
    </xf>
    <xf numFmtId="0" fontId="13" fillId="0" borderId="56" xfId="0" applyFont="1" applyFill="1" applyBorder="1" applyAlignment="1" applyProtection="1">
      <alignment horizontal="left" vertical="center" inden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right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 applyProtection="1">
      <alignment horizontal="right" vertical="center"/>
      <protection/>
    </xf>
    <xf numFmtId="3" fontId="2" fillId="0" borderId="25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1" xfId="0" applyNumberFormat="1" applyFont="1" applyBorder="1" applyAlignment="1" applyProtection="1">
      <alignment horizontal="right" vertical="center"/>
      <protection/>
    </xf>
    <xf numFmtId="3" fontId="3" fillId="0" borderId="22" xfId="0" applyNumberFormat="1" applyFont="1" applyBorder="1" applyAlignment="1" applyProtection="1">
      <alignment horizontal="right" vertical="center"/>
      <protection/>
    </xf>
    <xf numFmtId="3" fontId="3" fillId="0" borderId="42" xfId="0" applyNumberFormat="1" applyFont="1" applyBorder="1" applyAlignment="1" applyProtection="1">
      <alignment horizontal="right" vertical="center"/>
      <protection/>
    </xf>
    <xf numFmtId="3" fontId="2" fillId="0" borderId="24" xfId="0" applyNumberFormat="1" applyFont="1" applyBorder="1" applyAlignment="1" applyProtection="1">
      <alignment vertical="center"/>
      <protection/>
    </xf>
    <xf numFmtId="3" fontId="2" fillId="0" borderId="25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1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1" xfId="0" applyNumberFormat="1" applyFont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59" xfId="0" applyFont="1" applyFill="1" applyBorder="1" applyAlignment="1" applyProtection="1">
      <alignment/>
      <protection/>
    </xf>
    <xf numFmtId="0" fontId="19" fillId="0" borderId="6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3" fontId="2" fillId="0" borderId="22" xfId="0" applyNumberFormat="1" applyFont="1" applyBorder="1" applyAlignment="1" applyProtection="1">
      <alignment vertical="center"/>
      <protection/>
    </xf>
    <xf numFmtId="3" fontId="2" fillId="0" borderId="61" xfId="0" applyNumberFormat="1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5" borderId="11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27" xfId="0" applyNumberFormat="1" applyFont="1" applyFill="1" applyBorder="1" applyAlignment="1" applyProtection="1">
      <alignment vertical="center"/>
      <protection locked="0"/>
    </xf>
    <xf numFmtId="0" fontId="27" fillId="0" borderId="64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65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3" xfId="0" applyNumberFormat="1" applyFont="1" applyFill="1" applyBorder="1" applyAlignment="1" applyProtection="1">
      <alignment vertical="center"/>
      <protection locked="0"/>
    </xf>
    <xf numFmtId="0" fontId="27" fillId="0" borderId="66" xfId="0" applyNumberFormat="1" applyFont="1" applyFill="1" applyBorder="1" applyAlignment="1" applyProtection="1">
      <alignment vertical="center"/>
      <protection locked="0"/>
    </xf>
    <xf numFmtId="0" fontId="27" fillId="0" borderId="67" xfId="0" applyNumberFormat="1" applyFont="1" applyFill="1" applyBorder="1" applyAlignment="1" applyProtection="1">
      <alignment vertical="center"/>
      <protection locked="0"/>
    </xf>
    <xf numFmtId="3" fontId="28" fillId="0" borderId="61" xfId="0" applyNumberFormat="1" applyFont="1" applyBorder="1" applyAlignment="1" applyProtection="1">
      <alignment horizontal="right" vertical="center"/>
      <protection locked="0"/>
    </xf>
    <xf numFmtId="3" fontId="28" fillId="0" borderId="64" xfId="0" applyNumberFormat="1" applyFont="1" applyBorder="1" applyAlignment="1" applyProtection="1">
      <alignment horizontal="right"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67" xfId="0" applyNumberFormat="1" applyFont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22" xfId="0" applyFont="1" applyBorder="1" applyAlignment="1" applyProtection="1">
      <alignment horizontal="center" vertical="center"/>
      <protection/>
    </xf>
    <xf numFmtId="3" fontId="3" fillId="33" borderId="0" xfId="0" applyNumberFormat="1" applyFont="1" applyFill="1" applyAlignment="1" applyProtection="1">
      <alignment horizontal="right" vertical="center" wrapText="1"/>
      <protection locked="0"/>
    </xf>
    <xf numFmtId="0" fontId="13" fillId="0" borderId="30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68" xfId="0" applyFont="1" applyFill="1" applyBorder="1" applyAlignment="1" applyProtection="1">
      <alignment/>
      <protection locked="0"/>
    </xf>
    <xf numFmtId="0" fontId="3" fillId="0" borderId="69" xfId="0" applyFont="1" applyFill="1" applyBorder="1" applyAlignment="1" applyProtection="1">
      <alignment/>
      <protection locked="0"/>
    </xf>
    <xf numFmtId="0" fontId="3" fillId="0" borderId="7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 horizontal="right"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/>
    </xf>
    <xf numFmtId="49" fontId="2" fillId="33" borderId="71" xfId="0" applyNumberFormat="1" applyFont="1" applyFill="1" applyBorder="1" applyAlignment="1" applyProtection="1">
      <alignment vertical="center"/>
      <protection/>
    </xf>
    <xf numFmtId="3" fontId="2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6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36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34" borderId="31" xfId="0" applyNumberFormat="1" applyFont="1" applyFill="1" applyBorder="1" applyAlignment="1" applyProtection="1">
      <alignment horizontal="right" vertical="center"/>
      <protection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right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 locked="0"/>
    </xf>
    <xf numFmtId="0" fontId="13" fillId="0" borderId="39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13" fillId="0" borderId="26" xfId="0" applyFont="1" applyFill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0" xfId="61" applyFont="1" applyFill="1" applyBorder="1" applyProtection="1">
      <alignment/>
      <protection locked="0"/>
    </xf>
    <xf numFmtId="0" fontId="7" fillId="0" borderId="0" xfId="61" applyFont="1" applyFill="1" applyBorder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5" fillId="0" borderId="17" xfId="61" applyFont="1" applyFill="1" applyBorder="1" applyAlignment="1" applyProtection="1">
      <alignment horizontal="left"/>
      <protection/>
    </xf>
    <xf numFmtId="0" fontId="7" fillId="0" borderId="17" xfId="61" applyFont="1" applyFill="1" applyBorder="1" applyProtection="1">
      <alignment/>
      <protection/>
    </xf>
    <xf numFmtId="0" fontId="2" fillId="0" borderId="69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7" fillId="0" borderId="0" xfId="61" applyFont="1" applyFill="1" applyBorder="1" applyProtection="1">
      <alignment/>
      <protection/>
    </xf>
    <xf numFmtId="0" fontId="2" fillId="0" borderId="26" xfId="61" applyFont="1" applyFill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7" fillId="0" borderId="0" xfId="61" applyFont="1" applyFill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left"/>
      <protection/>
    </xf>
    <xf numFmtId="0" fontId="2" fillId="0" borderId="27" xfId="61" applyFont="1" applyFill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32" fillId="0" borderId="0" xfId="61" applyFont="1" applyBorder="1" applyAlignment="1" applyProtection="1">
      <alignment vertical="center"/>
      <protection/>
    </xf>
    <xf numFmtId="0" fontId="5" fillId="0" borderId="29" xfId="61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/>
      <protection locked="0"/>
    </xf>
    <xf numFmtId="0" fontId="5" fillId="0" borderId="32" xfId="61" applyFont="1" applyFill="1" applyBorder="1" applyAlignment="1" applyProtection="1">
      <alignment horizontal="center"/>
      <protection/>
    </xf>
    <xf numFmtId="0" fontId="5" fillId="0" borderId="0" xfId="61" applyFont="1" applyFill="1" applyBorder="1" applyAlignment="1" applyProtection="1">
      <alignment horizontal="centerContinuous"/>
      <protection/>
    </xf>
    <xf numFmtId="0" fontId="7" fillId="0" borderId="28" xfId="61" applyFont="1" applyFill="1" applyBorder="1" applyProtection="1">
      <alignment/>
      <protection/>
    </xf>
    <xf numFmtId="0" fontId="33" fillId="0" borderId="0" xfId="61" applyFont="1" applyFill="1" applyBorder="1" applyAlignment="1" applyProtection="1">
      <alignment horizontal="left"/>
      <protection/>
    </xf>
    <xf numFmtId="0" fontId="7" fillId="0" borderId="0" xfId="61" applyFont="1" applyFill="1" applyBorder="1" applyAlignment="1" applyProtection="1">
      <alignment horizontal="left"/>
      <protection/>
    </xf>
    <xf numFmtId="0" fontId="7" fillId="0" borderId="29" xfId="61" applyFont="1" applyFill="1" applyBorder="1" applyProtection="1">
      <alignment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24" xfId="61" applyFont="1" applyFill="1" applyBorder="1" applyAlignment="1" applyProtection="1">
      <alignment horizontal="center" vertical="center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7" fillId="0" borderId="11" xfId="61" applyFont="1" applyFill="1" applyBorder="1" applyAlignment="1" applyProtection="1">
      <alignment horizontal="left" vertical="center"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65" xfId="61" applyFont="1" applyFill="1" applyBorder="1" applyAlignment="1" applyProtection="1">
      <alignment horizontal="center" vertical="center"/>
      <protection/>
    </xf>
    <xf numFmtId="3" fontId="22" fillId="0" borderId="22" xfId="61" applyNumberFormat="1" applyFont="1" applyFill="1" applyBorder="1" applyAlignment="1" applyProtection="1">
      <alignment horizontal="right" vertical="center"/>
      <protection locked="0"/>
    </xf>
    <xf numFmtId="3" fontId="22" fillId="0" borderId="27" xfId="61" applyNumberFormat="1" applyFont="1" applyFill="1" applyBorder="1" applyAlignment="1" applyProtection="1">
      <alignment horizontal="right" vertical="center"/>
      <protection locked="0"/>
    </xf>
    <xf numFmtId="3" fontId="22" fillId="0" borderId="64" xfId="61" applyNumberFormat="1" applyFont="1" applyFill="1" applyBorder="1" applyAlignment="1" applyProtection="1">
      <alignment horizontal="right" vertical="center"/>
      <protection locked="0"/>
    </xf>
    <xf numFmtId="0" fontId="7" fillId="0" borderId="0" xfId="61" applyFont="1" applyFill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left" vertical="center"/>
      <protection/>
    </xf>
    <xf numFmtId="0" fontId="5" fillId="0" borderId="20" xfId="58" applyFont="1" applyFill="1" applyBorder="1" applyAlignment="1" applyProtection="1">
      <alignment vertical="center"/>
      <protection/>
    </xf>
    <xf numFmtId="3" fontId="22" fillId="0" borderId="20" xfId="61" applyNumberFormat="1" applyFont="1" applyFill="1" applyBorder="1" applyAlignment="1" applyProtection="1">
      <alignment horizontal="right" vertical="center"/>
      <protection locked="0"/>
    </xf>
    <xf numFmtId="3" fontId="22" fillId="0" borderId="26" xfId="61" applyNumberFormat="1" applyFont="1" applyFill="1" applyBorder="1" applyAlignment="1" applyProtection="1">
      <alignment horizontal="right" vertical="center"/>
      <protection locked="0"/>
    </xf>
    <xf numFmtId="3" fontId="22" fillId="0" borderId="65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Alignment="1" applyProtection="1">
      <alignment horizontal="left"/>
      <protection locked="0"/>
    </xf>
    <xf numFmtId="0" fontId="5" fillId="0" borderId="0" xfId="61" applyFont="1" applyFill="1" applyAlignment="1" applyProtection="1">
      <alignment horizontal="left"/>
      <protection locked="0"/>
    </xf>
    <xf numFmtId="0" fontId="2" fillId="0" borderId="26" xfId="61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/>
    </xf>
    <xf numFmtId="0" fontId="2" fillId="0" borderId="69" xfId="61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4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64" xfId="0" applyFont="1" applyFill="1" applyBorder="1" applyAlignment="1" applyProtection="1">
      <alignment vertical="center"/>
      <protection/>
    </xf>
    <xf numFmtId="0" fontId="13" fillId="0" borderId="75" xfId="0" applyFont="1" applyFill="1" applyBorder="1" applyAlignment="1" applyProtection="1">
      <alignment horizontal="left" vertical="center"/>
      <protection/>
    </xf>
    <xf numFmtId="0" fontId="13" fillId="0" borderId="71" xfId="0" applyFont="1" applyFill="1" applyBorder="1" applyAlignment="1" applyProtection="1">
      <alignment vertical="center"/>
      <protection/>
    </xf>
    <xf numFmtId="0" fontId="13" fillId="0" borderId="71" xfId="0" applyFont="1" applyFill="1" applyBorder="1" applyAlignment="1" applyProtection="1">
      <alignment horizontal="left" vertical="center"/>
      <protection/>
    </xf>
    <xf numFmtId="0" fontId="5" fillId="0" borderId="18" xfId="61" applyFont="1" applyFill="1" applyBorder="1" applyAlignment="1" applyProtection="1">
      <alignment horizontal="left"/>
      <protection/>
    </xf>
    <xf numFmtId="0" fontId="7" fillId="0" borderId="0" xfId="61" applyFont="1" applyFill="1" applyProtection="1" quotePrefix="1">
      <alignment/>
      <protection locked="0"/>
    </xf>
    <xf numFmtId="0" fontId="8" fillId="0" borderId="0" xfId="61" applyFont="1" applyFill="1" applyProtection="1">
      <alignment/>
      <protection locked="0"/>
    </xf>
    <xf numFmtId="0" fontId="5" fillId="0" borderId="34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/>
      <protection locked="0"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4" xfId="61" applyFont="1" applyFill="1" applyBorder="1" applyAlignment="1" applyProtection="1">
      <alignment horizontal="center" vertical="center"/>
      <protection/>
    </xf>
    <xf numFmtId="0" fontId="5" fillId="0" borderId="22" xfId="58" applyFont="1" applyBorder="1" applyAlignment="1" applyProtection="1">
      <alignment horizontal="center" vertical="center"/>
      <protection/>
    </xf>
    <xf numFmtId="0" fontId="5" fillId="0" borderId="22" xfId="61" applyFont="1" applyFill="1" applyBorder="1" applyAlignment="1" applyProtection="1">
      <alignment horizontal="center"/>
      <protection locked="0"/>
    </xf>
    <xf numFmtId="0" fontId="5" fillId="33" borderId="34" xfId="61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vertical="center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7" fillId="33" borderId="10" xfId="58" applyFont="1" applyFill="1" applyBorder="1" applyAlignment="1" applyProtection="1">
      <alignment horizontal="center" vertical="center"/>
      <protection/>
    </xf>
    <xf numFmtId="3" fontId="22" fillId="33" borderId="22" xfId="61" applyNumberFormat="1" applyFont="1" applyFill="1" applyBorder="1" applyAlignment="1" applyProtection="1">
      <alignment horizontal="right" vertical="center"/>
      <protection locked="0"/>
    </xf>
    <xf numFmtId="3" fontId="22" fillId="33" borderId="27" xfId="61" applyNumberFormat="1" applyFont="1" applyFill="1" applyBorder="1" applyAlignment="1" applyProtection="1">
      <alignment horizontal="right" vertical="center"/>
      <protection locked="0"/>
    </xf>
    <xf numFmtId="3" fontId="22" fillId="33" borderId="64" xfId="61" applyNumberFormat="1" applyFont="1" applyFill="1" applyBorder="1" applyAlignment="1" applyProtection="1">
      <alignment horizontal="right" vertical="center"/>
      <protection locked="0"/>
    </xf>
    <xf numFmtId="3" fontId="30" fillId="33" borderId="22" xfId="61" applyNumberFormat="1" applyFont="1" applyFill="1" applyBorder="1" applyAlignment="1" applyProtection="1">
      <alignment vertical="center"/>
      <protection locked="0"/>
    </xf>
    <xf numFmtId="3" fontId="30" fillId="33" borderId="28" xfId="61" applyNumberFormat="1" applyFont="1" applyFill="1" applyBorder="1" applyAlignment="1" applyProtection="1">
      <alignment vertical="center"/>
      <protection locked="0"/>
    </xf>
    <xf numFmtId="3" fontId="30" fillId="33" borderId="27" xfId="61" applyNumberFormat="1" applyFont="1" applyFill="1" applyBorder="1" applyAlignment="1" applyProtection="1">
      <alignment vertical="center"/>
      <protection locked="0"/>
    </xf>
    <xf numFmtId="3" fontId="30" fillId="33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center" vertical="center"/>
      <protection/>
    </xf>
    <xf numFmtId="3" fontId="30" fillId="0" borderId="22" xfId="61" applyNumberFormat="1" applyFont="1" applyFill="1" applyBorder="1" applyAlignment="1" applyProtection="1">
      <alignment vertical="center"/>
      <protection locked="0"/>
    </xf>
    <xf numFmtId="3" fontId="30" fillId="0" borderId="28" xfId="61" applyNumberFormat="1" applyFont="1" applyFill="1" applyBorder="1" applyAlignment="1" applyProtection="1">
      <alignment vertical="center"/>
      <protection locked="0"/>
    </xf>
    <xf numFmtId="3" fontId="30" fillId="0" borderId="27" xfId="61" applyNumberFormat="1" applyFont="1" applyFill="1" applyBorder="1" applyAlignment="1" applyProtection="1">
      <alignment vertical="center"/>
      <protection locked="0"/>
    </xf>
    <xf numFmtId="3" fontId="30" fillId="0" borderId="64" xfId="61" applyNumberFormat="1" applyFont="1" applyFill="1" applyBorder="1" applyAlignment="1" applyProtection="1">
      <alignment vertical="center"/>
      <protection locked="0"/>
    </xf>
    <xf numFmtId="0" fontId="7" fillId="0" borderId="31" xfId="58" applyFont="1" applyFill="1" applyBorder="1" applyAlignment="1" applyProtection="1">
      <alignment horizontal="left" vertical="center" indent="2"/>
      <protection/>
    </xf>
    <xf numFmtId="3" fontId="22" fillId="36" borderId="20" xfId="61" applyNumberFormat="1" applyFont="1" applyFill="1" applyBorder="1" applyAlignment="1" applyProtection="1">
      <alignment horizontal="left" vertical="center"/>
      <protection locked="0"/>
    </xf>
    <xf numFmtId="3" fontId="22" fillId="36" borderId="26" xfId="61" applyNumberFormat="1" applyFont="1" applyFill="1" applyBorder="1" applyAlignment="1" applyProtection="1">
      <alignment horizontal="left" vertical="center"/>
      <protection locked="0"/>
    </xf>
    <xf numFmtId="3" fontId="22" fillId="36" borderId="65" xfId="61" applyNumberFormat="1" applyFont="1" applyFill="1" applyBorder="1" applyAlignment="1" applyProtection="1">
      <alignment horizontal="left" vertical="center"/>
      <protection locked="0"/>
    </xf>
    <xf numFmtId="3" fontId="30" fillId="0" borderId="20" xfId="61" applyNumberFormat="1" applyFont="1" applyFill="1" applyBorder="1" applyAlignment="1" applyProtection="1">
      <alignment vertical="center"/>
      <protection locked="0"/>
    </xf>
    <xf numFmtId="3" fontId="30" fillId="0" borderId="39" xfId="61" applyNumberFormat="1" applyFont="1" applyFill="1" applyBorder="1" applyAlignment="1" applyProtection="1">
      <alignment vertical="center"/>
      <protection locked="0"/>
    </xf>
    <xf numFmtId="3" fontId="30" fillId="0" borderId="26" xfId="61" applyNumberFormat="1" applyFont="1" applyFill="1" applyBorder="1" applyAlignment="1" applyProtection="1">
      <alignment vertical="center"/>
      <protection locked="0"/>
    </xf>
    <xf numFmtId="3" fontId="30" fillId="0" borderId="65" xfId="61" applyNumberFormat="1" applyFont="1" applyFill="1" applyBorder="1" applyAlignment="1" applyProtection="1">
      <alignment vertical="center"/>
      <protection locked="0"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0" fontId="7" fillId="0" borderId="31" xfId="58" applyFont="1" applyFill="1" applyBorder="1" applyAlignment="1" applyProtection="1">
      <alignment horizontal="left" vertical="center" indent="3"/>
      <protection/>
    </xf>
    <xf numFmtId="0" fontId="7" fillId="0" borderId="22" xfId="58" applyFont="1" applyFill="1" applyBorder="1" applyAlignment="1" applyProtection="1">
      <alignment horizontal="left" vertical="center" indent="3"/>
      <protection/>
    </xf>
    <xf numFmtId="3" fontId="22" fillId="0" borderId="20" xfId="61" applyNumberFormat="1" applyFont="1" applyFill="1" applyBorder="1" applyAlignment="1" applyProtection="1">
      <alignment horizontal="left" vertical="center"/>
      <protection locked="0"/>
    </xf>
    <xf numFmtId="3" fontId="22" fillId="0" borderId="26" xfId="61" applyNumberFormat="1" applyFont="1" applyFill="1" applyBorder="1" applyAlignment="1" applyProtection="1">
      <alignment horizontal="left" vertical="center"/>
      <protection locked="0"/>
    </xf>
    <xf numFmtId="3" fontId="22" fillId="0" borderId="65" xfId="61" applyNumberFormat="1" applyFont="1" applyFill="1" applyBorder="1" applyAlignment="1" applyProtection="1">
      <alignment horizontal="left" vertical="center"/>
      <protection locked="0"/>
    </xf>
    <xf numFmtId="0" fontId="5" fillId="0" borderId="14" xfId="61" applyFont="1" applyFill="1" applyBorder="1" applyAlignment="1" applyProtection="1">
      <alignment horizontal="left" vertical="center"/>
      <protection/>
    </xf>
    <xf numFmtId="0" fontId="5" fillId="33" borderId="13" xfId="61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/>
      <protection/>
    </xf>
    <xf numFmtId="0" fontId="5" fillId="33" borderId="10" xfId="58" applyFont="1" applyFill="1" applyBorder="1" applyAlignment="1" applyProtection="1">
      <alignment vertical="center"/>
      <protection/>
    </xf>
    <xf numFmtId="0" fontId="5" fillId="0" borderId="22" xfId="58" applyFont="1" applyFill="1" applyBorder="1" applyAlignment="1" applyProtection="1">
      <alignment horizontal="left" vertical="center"/>
      <protection/>
    </xf>
    <xf numFmtId="0" fontId="7" fillId="0" borderId="22" xfId="58" applyNumberFormat="1" applyFont="1" applyFill="1" applyBorder="1" applyAlignment="1" applyProtection="1">
      <alignment horizontal="center" vertical="center"/>
      <protection/>
    </xf>
    <xf numFmtId="0" fontId="5" fillId="33" borderId="11" xfId="58" applyFont="1" applyFill="1" applyBorder="1" applyAlignment="1" applyProtection="1">
      <alignment horizontal="left" vertical="center"/>
      <protection/>
    </xf>
    <xf numFmtId="0" fontId="5" fillId="0" borderId="36" xfId="61" applyFont="1" applyFill="1" applyBorder="1" applyAlignment="1" applyProtection="1">
      <alignment horizontal="left" vertical="center"/>
      <protection/>
    </xf>
    <xf numFmtId="0" fontId="7" fillId="0" borderId="23" xfId="58" applyFont="1" applyFill="1" applyBorder="1" applyAlignment="1" applyProtection="1">
      <alignment horizontal="center" vertical="center"/>
      <protection/>
    </xf>
    <xf numFmtId="3" fontId="22" fillId="0" borderId="38" xfId="61" applyNumberFormat="1" applyFont="1" applyFill="1" applyBorder="1" applyAlignment="1" applyProtection="1">
      <alignment horizontal="right" vertical="center"/>
      <protection locked="0"/>
    </xf>
    <xf numFmtId="3" fontId="22" fillId="0" borderId="66" xfId="61" applyNumberFormat="1" applyFont="1" applyFill="1" applyBorder="1" applyAlignment="1" applyProtection="1">
      <alignment horizontal="right" vertical="center"/>
      <protection locked="0"/>
    </xf>
    <xf numFmtId="3" fontId="22" fillId="0" borderId="67" xfId="61" applyNumberFormat="1" applyFont="1" applyFill="1" applyBorder="1" applyAlignment="1" applyProtection="1">
      <alignment horizontal="right" vertical="center"/>
      <protection locked="0"/>
    </xf>
    <xf numFmtId="3" fontId="30" fillId="0" borderId="38" xfId="61" applyNumberFormat="1" applyFont="1" applyFill="1" applyBorder="1" applyAlignment="1" applyProtection="1">
      <alignment vertical="center"/>
      <protection locked="0"/>
    </xf>
    <xf numFmtId="3" fontId="30" fillId="0" borderId="66" xfId="61" applyNumberFormat="1" applyFont="1" applyFill="1" applyBorder="1" applyAlignment="1" applyProtection="1">
      <alignment vertical="center"/>
      <protection locked="0"/>
    </xf>
    <xf numFmtId="3" fontId="30" fillId="0" borderId="67" xfId="61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1" applyFont="1" applyFill="1" applyBorder="1" applyProtection="1">
      <alignment/>
      <protection/>
    </xf>
    <xf numFmtId="0" fontId="7" fillId="36" borderId="0" xfId="61" applyFont="1" applyFill="1" applyProtection="1">
      <alignment/>
      <protection locked="0"/>
    </xf>
    <xf numFmtId="0" fontId="2" fillId="0" borderId="59" xfId="0" applyFont="1" applyBorder="1" applyAlignment="1" applyProtection="1">
      <alignment horizontal="center" vertical="center"/>
      <protection/>
    </xf>
    <xf numFmtId="0" fontId="19" fillId="0" borderId="76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5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1" fontId="3" fillId="34" borderId="29" xfId="0" applyNumberFormat="1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77" xfId="0" applyFont="1" applyFill="1" applyBorder="1" applyAlignment="1" applyProtection="1">
      <alignment vertical="center"/>
      <protection/>
    </xf>
    <xf numFmtId="0" fontId="5" fillId="0" borderId="24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1" xfId="58" applyFont="1" applyFill="1" applyBorder="1" applyAlignment="1" applyProtection="1">
      <alignment horizontal="left" vertical="center" indent="2"/>
      <protection/>
    </xf>
    <xf numFmtId="0" fontId="7" fillId="0" borderId="20" xfId="58" applyFont="1" applyFill="1" applyBorder="1" applyAlignment="1" applyProtection="1">
      <alignment horizontal="left" vertical="center" indent="2"/>
      <protection/>
    </xf>
    <xf numFmtId="0" fontId="7" fillId="0" borderId="31" xfId="58" applyFont="1" applyFill="1" applyBorder="1" applyAlignment="1" applyProtection="1">
      <alignment horizontal="left" vertical="center" indent="1"/>
      <protection/>
    </xf>
    <xf numFmtId="0" fontId="7" fillId="0" borderId="22" xfId="58" applyFont="1" applyFill="1" applyBorder="1" applyAlignment="1" applyProtection="1">
      <alignment horizontal="left" vertical="center" indent="2"/>
      <protection/>
    </xf>
    <xf numFmtId="0" fontId="7" fillId="0" borderId="31" xfId="58" applyNumberFormat="1" applyFont="1" applyFill="1" applyBorder="1" applyAlignment="1" applyProtection="1">
      <alignment horizontal="left" vertical="center" indent="1"/>
      <protection/>
    </xf>
    <xf numFmtId="0" fontId="7" fillId="0" borderId="31" xfId="58" applyNumberFormat="1" applyFont="1" applyFill="1" applyBorder="1" applyAlignment="1" applyProtection="1">
      <alignment horizontal="left" vertical="center" indent="2"/>
      <protection/>
    </xf>
    <xf numFmtId="0" fontId="7" fillId="0" borderId="23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22" xfId="0" applyFont="1" applyBorder="1" applyAlignment="1" applyProtection="1">
      <alignment horizontal="left" vertical="center" indent="3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 indent="2"/>
      <protection/>
    </xf>
    <xf numFmtId="0" fontId="2" fillId="0" borderId="31" xfId="0" applyFont="1" applyBorder="1" applyAlignment="1" applyProtection="1">
      <alignment horizontal="left" vertical="center" indent="1"/>
      <protection/>
    </xf>
    <xf numFmtId="0" fontId="2" fillId="0" borderId="22" xfId="0" applyFont="1" applyBorder="1" applyAlignment="1" applyProtection="1">
      <alignment horizontal="left" vertical="center" indent="1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3" xfId="0" applyFont="1" applyFill="1" applyBorder="1" applyAlignment="1" applyProtection="1">
      <alignment horizontal="left" vertical="center" indent="1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3" fontId="12" fillId="33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22" xfId="0" applyFont="1" applyBorder="1" applyAlignment="1" applyProtection="1" quotePrefix="1">
      <alignment horizontal="left" vertical="center" indent="2"/>
      <protection/>
    </xf>
    <xf numFmtId="0" fontId="13" fillId="0" borderId="20" xfId="0" applyFont="1" applyFill="1" applyBorder="1" applyAlignment="1" applyProtection="1">
      <alignment horizontal="left" vertical="center" inden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3" fontId="2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23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3" borderId="22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49" fontId="5" fillId="33" borderId="24" xfId="58" applyNumberFormat="1" applyFont="1" applyFill="1" applyBorder="1" applyAlignment="1" applyProtection="1">
      <alignment horizontal="left" vertical="center"/>
      <protection/>
    </xf>
    <xf numFmtId="0" fontId="81" fillId="0" borderId="24" xfId="58" applyFont="1" applyFill="1" applyBorder="1" applyAlignment="1" applyProtection="1">
      <alignment horizontal="left" vertical="center"/>
      <protection/>
    </xf>
    <xf numFmtId="0" fontId="81" fillId="0" borderId="11" xfId="58" applyFont="1" applyFill="1" applyBorder="1" applyAlignment="1" applyProtection="1">
      <alignment horizontal="left" vertical="center"/>
      <protection/>
    </xf>
    <xf numFmtId="0" fontId="81" fillId="0" borderId="22" xfId="58" applyFont="1" applyFill="1" applyBorder="1" applyAlignment="1" applyProtection="1">
      <alignment horizontal="left" vertical="center"/>
      <protection/>
    </xf>
    <xf numFmtId="0" fontId="5" fillId="33" borderId="20" xfId="58" applyFont="1" applyFill="1" applyBorder="1" applyAlignment="1" applyProtection="1">
      <alignment horizontal="left" vertical="center" wrapText="1"/>
      <protection/>
    </xf>
    <xf numFmtId="49" fontId="5" fillId="33" borderId="22" xfId="58" applyNumberFormat="1" applyFont="1" applyFill="1" applyBorder="1" applyAlignment="1" applyProtection="1">
      <alignment horizontal="left" vertical="center"/>
      <protection/>
    </xf>
    <xf numFmtId="0" fontId="81" fillId="0" borderId="20" xfId="58" applyFont="1" applyFill="1" applyBorder="1" applyAlignment="1" applyProtection="1">
      <alignment horizontal="left" vertical="center"/>
      <protection/>
    </xf>
    <xf numFmtId="0" fontId="81" fillId="0" borderId="38" xfId="58" applyFont="1" applyFill="1" applyBorder="1" applyAlignment="1" applyProtection="1">
      <alignment horizontal="left" vertical="center"/>
      <protection/>
    </xf>
    <xf numFmtId="0" fontId="5" fillId="33" borderId="24" xfId="58" applyFont="1" applyFill="1" applyBorder="1" applyAlignment="1" applyProtection="1">
      <alignment horizontal="left" vertical="center" wrapText="1"/>
      <protection/>
    </xf>
    <xf numFmtId="0" fontId="5" fillId="33" borderId="30" xfId="58" applyFont="1" applyFill="1" applyBorder="1" applyAlignment="1" applyProtection="1">
      <alignment vertical="center"/>
      <protection/>
    </xf>
    <xf numFmtId="0" fontId="41" fillId="0" borderId="0" xfId="59" applyFont="1" applyProtection="1">
      <alignment/>
      <protection locked="0"/>
    </xf>
    <xf numFmtId="0" fontId="1" fillId="0" borderId="0" xfId="59" applyFont="1" applyProtection="1">
      <alignment/>
      <protection locked="0"/>
    </xf>
    <xf numFmtId="0" fontId="1" fillId="37" borderId="0" xfId="59" applyFont="1" applyFill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9" fontId="42" fillId="37" borderId="0" xfId="64" applyFont="1" applyFill="1" applyBorder="1" applyAlignment="1" applyProtection="1">
      <alignment/>
      <protection locked="0"/>
    </xf>
    <xf numFmtId="0" fontId="1" fillId="0" borderId="0" xfId="59" applyFont="1" applyAlignment="1" applyProtection="1">
      <alignment horizontal="right"/>
      <protection locked="0"/>
    </xf>
    <xf numFmtId="3" fontId="1" fillId="0" borderId="0" xfId="59" applyNumberFormat="1" applyFont="1" applyProtection="1">
      <alignment/>
      <protection locked="0"/>
    </xf>
    <xf numFmtId="9" fontId="1" fillId="0" borderId="0" xfId="64" applyFont="1" applyBorder="1" applyAlignment="1" applyProtection="1">
      <alignment/>
      <protection locked="0"/>
    </xf>
    <xf numFmtId="9" fontId="1" fillId="37" borderId="0" xfId="64" applyFont="1" applyFill="1" applyBorder="1" applyAlignment="1" applyProtection="1">
      <alignment/>
      <protection locked="0"/>
    </xf>
    <xf numFmtId="0" fontId="42" fillId="0" borderId="0" xfId="59" applyFont="1" applyAlignment="1" applyProtection="1">
      <alignment horizontal="center" vertical="center"/>
      <protection locked="0"/>
    </xf>
    <xf numFmtId="0" fontId="42" fillId="0" borderId="0" xfId="59" applyFont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/>
      <protection locked="0"/>
    </xf>
    <xf numFmtId="3" fontId="1" fillId="0" borderId="0" xfId="59" applyNumberFormat="1" applyFont="1" applyBorder="1" applyProtection="1">
      <alignment/>
      <protection locked="0"/>
    </xf>
    <xf numFmtId="0" fontId="1" fillId="0" borderId="0" xfId="59" applyFont="1" applyAlignment="1" applyProtection="1">
      <alignment horizontal="right" vertical="center"/>
      <protection locked="0"/>
    </xf>
    <xf numFmtId="3" fontId="1" fillId="0" borderId="0" xfId="59" applyNumberFormat="1" applyFont="1" applyAlignment="1" applyProtection="1">
      <alignment vertical="center"/>
      <protection locked="0"/>
    </xf>
    <xf numFmtId="0" fontId="1" fillId="37" borderId="0" xfId="59" applyFont="1" applyFill="1" applyAlignment="1" applyProtection="1">
      <alignment vertical="center"/>
      <protection locked="0"/>
    </xf>
    <xf numFmtId="0" fontId="1" fillId="0" borderId="0" xfId="59" applyFont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right" vertical="center"/>
      <protection locked="0"/>
    </xf>
    <xf numFmtId="3" fontId="1" fillId="0" borderId="28" xfId="59" applyNumberFormat="1" applyFont="1" applyBorder="1" applyAlignment="1" applyProtection="1">
      <alignment vertical="center"/>
      <protection locked="0"/>
    </xf>
    <xf numFmtId="9" fontId="1" fillId="0" borderId="28" xfId="64" applyFont="1" applyBorder="1" applyAlignment="1" applyProtection="1">
      <alignment/>
      <protection locked="0"/>
    </xf>
    <xf numFmtId="0" fontId="1" fillId="0" borderId="0" xfId="59" applyFont="1" applyFill="1" applyAlignment="1" applyProtection="1">
      <alignment vertical="center"/>
      <protection locked="0"/>
    </xf>
    <xf numFmtId="9" fontId="42" fillId="0" borderId="0" xfId="64" applyFont="1" applyBorder="1" applyAlignment="1" applyProtection="1">
      <alignment/>
      <protection locked="0"/>
    </xf>
    <xf numFmtId="9" fontId="1" fillId="0" borderId="0" xfId="64" applyFont="1" applyAlignment="1" applyProtection="1">
      <alignment vertical="center"/>
      <protection locked="0"/>
    </xf>
    <xf numFmtId="0" fontId="1" fillId="0" borderId="39" xfId="59" applyFont="1" applyBorder="1" applyAlignment="1" applyProtection="1">
      <alignment horizontal="right" vertical="center"/>
      <protection locked="0"/>
    </xf>
    <xf numFmtId="3" fontId="1" fillId="0" borderId="39" xfId="59" applyNumberFormat="1" applyFont="1" applyBorder="1" applyAlignment="1" applyProtection="1">
      <alignment vertical="center"/>
      <protection locked="0"/>
    </xf>
    <xf numFmtId="0" fontId="42" fillId="0" borderId="0" xfId="59" applyFont="1" applyAlignment="1" applyProtection="1">
      <alignment horizontal="right" vertical="center"/>
      <protection locked="0"/>
    </xf>
    <xf numFmtId="0" fontId="42" fillId="0" borderId="28" xfId="59" applyFont="1" applyBorder="1" applyAlignment="1" applyProtection="1">
      <alignment horizontal="right" vertical="center"/>
      <protection locked="0"/>
    </xf>
    <xf numFmtId="202" fontId="1" fillId="0" borderId="0" xfId="64" applyNumberFormat="1" applyFont="1" applyAlignment="1" applyProtection="1">
      <alignment vertical="center"/>
      <protection locked="0"/>
    </xf>
    <xf numFmtId="0" fontId="42" fillId="0" borderId="12" xfId="59" applyFont="1" applyBorder="1" applyAlignment="1" applyProtection="1">
      <alignment horizontal="center" vertical="center"/>
      <protection locked="0"/>
    </xf>
    <xf numFmtId="0" fontId="42" fillId="0" borderId="0" xfId="59" applyFont="1" applyBorder="1" applyAlignment="1" applyProtection="1">
      <alignment horizontal="center" vertical="center"/>
      <protection locked="0"/>
    </xf>
    <xf numFmtId="0" fontId="1" fillId="0" borderId="0" xfId="59" applyFont="1" applyFill="1" applyProtection="1">
      <alignment/>
      <protection locked="0"/>
    </xf>
    <xf numFmtId="0" fontId="42" fillId="0" borderId="0" xfId="59" applyFont="1" applyFill="1" applyAlignment="1" applyProtection="1">
      <alignment vertical="center"/>
      <protection locked="0"/>
    </xf>
    <xf numFmtId="3" fontId="42" fillId="0" borderId="28" xfId="59" applyNumberFormat="1" applyFont="1" applyBorder="1" applyAlignment="1" applyProtection="1">
      <alignment vertical="center"/>
      <protection locked="0"/>
    </xf>
    <xf numFmtId="0" fontId="1" fillId="0" borderId="0" xfId="59" applyFont="1" applyBorder="1" applyAlignment="1" applyProtection="1">
      <alignment horizontal="right" vertical="center"/>
      <protection locked="0"/>
    </xf>
    <xf numFmtId="3" fontId="1" fillId="0" borderId="0" xfId="59" applyNumberFormat="1" applyFont="1" applyBorder="1" applyAlignment="1" applyProtection="1">
      <alignment vertical="center"/>
      <protection locked="0"/>
    </xf>
    <xf numFmtId="0" fontId="1" fillId="0" borderId="28" xfId="59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2" fillId="37" borderId="0" xfId="0" applyFont="1" applyFill="1" applyAlignment="1" applyProtection="1">
      <alignment vertical="center"/>
      <protection locked="0"/>
    </xf>
    <xf numFmtId="0" fontId="44" fillId="0" borderId="0" xfId="59" applyFont="1" applyAlignment="1" applyProtection="1">
      <alignment vertical="center"/>
      <protection locked="0"/>
    </xf>
    <xf numFmtId="1" fontId="3" fillId="0" borderId="28" xfId="0" applyNumberFormat="1" applyFont="1" applyBorder="1" applyAlignment="1" applyProtection="1">
      <alignment vertical="center"/>
      <protection locked="0"/>
    </xf>
    <xf numFmtId="0" fontId="82" fillId="0" borderId="0" xfId="59" applyFont="1" applyAlignment="1" applyProtection="1">
      <alignment vertical="center"/>
      <protection locked="0"/>
    </xf>
    <xf numFmtId="9" fontId="82" fillId="0" borderId="0" xfId="64" applyFont="1" applyAlignment="1" applyProtection="1">
      <alignment vertical="center"/>
      <protection locked="0"/>
    </xf>
    <xf numFmtId="202" fontId="82" fillId="0" borderId="0" xfId="64" applyNumberFormat="1" applyFont="1" applyAlignment="1" applyProtection="1">
      <alignment vertical="center"/>
      <protection locked="0"/>
    </xf>
    <xf numFmtId="9" fontId="1" fillId="0" borderId="39" xfId="64" applyFont="1" applyBorder="1" applyAlignment="1" applyProtection="1">
      <alignment/>
      <protection locked="0"/>
    </xf>
    <xf numFmtId="9" fontId="42" fillId="0" borderId="39" xfId="64" applyFont="1" applyBorder="1" applyAlignment="1" applyProtection="1">
      <alignment vertical="center"/>
      <protection locked="0"/>
    </xf>
    <xf numFmtId="0" fontId="5" fillId="0" borderId="20" xfId="58" applyFont="1" applyFill="1" applyBorder="1" applyAlignment="1" applyProtection="1">
      <alignment horizontal="left"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0" borderId="20" xfId="58" applyNumberFormat="1" applyFont="1" applyFill="1" applyBorder="1" applyAlignment="1" applyProtection="1">
      <alignment vertical="center"/>
      <protection/>
    </xf>
    <xf numFmtId="49" fontId="5" fillId="33" borderId="20" xfId="58" applyNumberFormat="1" applyFont="1" applyFill="1" applyBorder="1" applyAlignment="1" applyProtection="1">
      <alignment vertical="center"/>
      <protection/>
    </xf>
    <xf numFmtId="3" fontId="22" fillId="33" borderId="22" xfId="61" applyNumberFormat="1" applyFont="1" applyFill="1" applyBorder="1" applyAlignment="1" applyProtection="1">
      <alignment horizontal="right" vertical="center"/>
      <protection locked="0"/>
    </xf>
    <xf numFmtId="3" fontId="22" fillId="33" borderId="27" xfId="61" applyNumberFormat="1" applyFont="1" applyFill="1" applyBorder="1" applyAlignment="1" applyProtection="1">
      <alignment horizontal="right" vertical="center"/>
      <protection locked="0"/>
    </xf>
    <xf numFmtId="3" fontId="22" fillId="0" borderId="22" xfId="61" applyNumberFormat="1" applyFont="1" applyFill="1" applyBorder="1" applyAlignment="1" applyProtection="1">
      <alignment horizontal="right" vertical="center"/>
      <protection locked="0"/>
    </xf>
    <xf numFmtId="3" fontId="22" fillId="0" borderId="27" xfId="61" applyNumberFormat="1" applyFont="1" applyFill="1" applyBorder="1" applyAlignment="1" applyProtection="1">
      <alignment horizontal="right" vertical="center"/>
      <protection locked="0"/>
    </xf>
    <xf numFmtId="3" fontId="22" fillId="36" borderId="20" xfId="61" applyNumberFormat="1" applyFont="1" applyFill="1" applyBorder="1" applyAlignment="1" applyProtection="1">
      <alignment horizontal="left" vertical="center"/>
      <protection locked="0"/>
    </xf>
    <xf numFmtId="3" fontId="22" fillId="36" borderId="26" xfId="61" applyNumberFormat="1" applyFont="1" applyFill="1" applyBorder="1" applyAlignment="1" applyProtection="1">
      <alignment horizontal="left" vertical="center"/>
      <protection locked="0"/>
    </xf>
    <xf numFmtId="3" fontId="22" fillId="0" borderId="20" xfId="61" applyNumberFormat="1" applyFont="1" applyFill="1" applyBorder="1" applyAlignment="1" applyProtection="1">
      <alignment horizontal="right" vertical="center"/>
      <protection locked="0"/>
    </xf>
    <xf numFmtId="3" fontId="22" fillId="0" borderId="26" xfId="61" applyNumberFormat="1" applyFont="1" applyFill="1" applyBorder="1" applyAlignment="1" applyProtection="1">
      <alignment horizontal="right" vertical="center"/>
      <protection locked="0"/>
    </xf>
    <xf numFmtId="3" fontId="22" fillId="0" borderId="20" xfId="61" applyNumberFormat="1" applyFont="1" applyFill="1" applyBorder="1" applyAlignment="1" applyProtection="1">
      <alignment horizontal="left" vertical="center"/>
      <protection locked="0"/>
    </xf>
    <xf numFmtId="3" fontId="22" fillId="0" borderId="26" xfId="61" applyNumberFormat="1" applyFont="1" applyFill="1" applyBorder="1" applyAlignment="1" applyProtection="1">
      <alignment horizontal="left" vertical="center"/>
      <protection locked="0"/>
    </xf>
    <xf numFmtId="3" fontId="22" fillId="0" borderId="38" xfId="61" applyNumberFormat="1" applyFont="1" applyFill="1" applyBorder="1" applyAlignment="1" applyProtection="1">
      <alignment horizontal="right" vertical="center"/>
      <protection locked="0"/>
    </xf>
    <xf numFmtId="3" fontId="22" fillId="0" borderId="66" xfId="61" applyNumberFormat="1" applyFont="1" applyFill="1" applyBorder="1" applyAlignment="1" applyProtection="1">
      <alignment horizontal="right" vertical="center"/>
      <protection locked="0"/>
    </xf>
    <xf numFmtId="3" fontId="22" fillId="33" borderId="64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22" fillId="0" borderId="64" xfId="61" applyNumberFormat="1" applyFont="1" applyFill="1" applyBorder="1" applyAlignment="1" applyProtection="1">
      <alignment horizontal="right" vertical="center"/>
      <protection locked="0"/>
    </xf>
    <xf numFmtId="3" fontId="22" fillId="36" borderId="65" xfId="61" applyNumberFormat="1" applyFont="1" applyFill="1" applyBorder="1" applyAlignment="1" applyProtection="1">
      <alignment horizontal="left" vertical="center"/>
      <protection locked="0"/>
    </xf>
    <xf numFmtId="3" fontId="22" fillId="0" borderId="65" xfId="61" applyNumberFormat="1" applyFont="1" applyFill="1" applyBorder="1" applyAlignment="1" applyProtection="1">
      <alignment horizontal="right" vertical="center"/>
      <protection locked="0"/>
    </xf>
    <xf numFmtId="3" fontId="22" fillId="0" borderId="65" xfId="61" applyNumberFormat="1" applyFont="1" applyFill="1" applyBorder="1" applyAlignment="1" applyProtection="1">
      <alignment horizontal="left" vertical="center"/>
      <protection locked="0"/>
    </xf>
    <xf numFmtId="3" fontId="22" fillId="0" borderId="67" xfId="61" applyNumberFormat="1" applyFont="1" applyFill="1" applyBorder="1" applyAlignment="1" applyProtection="1">
      <alignment horizontal="right"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2" fillId="0" borderId="78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13" fillId="0" borderId="79" xfId="0" applyFont="1" applyFill="1" applyBorder="1" applyAlignment="1" applyProtection="1">
      <alignment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28" xfId="58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1" fillId="0" borderId="0" xfId="59" applyFont="1" applyAlignment="1" applyProtection="1">
      <alignment horizontal="center" wrapText="1"/>
      <protection locked="0"/>
    </xf>
    <xf numFmtId="0" fontId="42" fillId="0" borderId="12" xfId="59" applyFont="1" applyBorder="1" applyAlignment="1" applyProtection="1">
      <alignment horizontal="center" vertical="center" wrapText="1"/>
      <protection locked="0"/>
    </xf>
    <xf numFmtId="0" fontId="42" fillId="0" borderId="0" xfId="59" applyFont="1" applyBorder="1" applyAlignment="1" applyProtection="1">
      <alignment horizontal="center" vertical="center" wrapText="1"/>
      <protection locked="0"/>
    </xf>
    <xf numFmtId="0" fontId="42" fillId="0" borderId="28" xfId="59" applyFont="1" applyBorder="1" applyAlignment="1" applyProtection="1">
      <alignment horizontal="center" vertical="center" wrapText="1"/>
      <protection locked="0"/>
    </xf>
    <xf numFmtId="0" fontId="42" fillId="0" borderId="0" xfId="59" applyFont="1" applyBorder="1" applyAlignment="1" applyProtection="1">
      <alignment horizontal="center" vertical="center"/>
      <protection locked="0"/>
    </xf>
    <xf numFmtId="0" fontId="42" fillId="0" borderId="28" xfId="59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top" shrinkToFit="1"/>
      <protection/>
    </xf>
    <xf numFmtId="0" fontId="2" fillId="0" borderId="22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 applyProtection="1">
      <alignment horizontal="center"/>
      <protection/>
    </xf>
    <xf numFmtId="0" fontId="19" fillId="0" borderId="7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49" fontId="13" fillId="0" borderId="81" xfId="0" applyNumberFormat="1" applyFont="1" applyBorder="1" applyAlignment="1" applyProtection="1">
      <alignment horizontal="center" vertical="center"/>
      <protection locked="0"/>
    </xf>
    <xf numFmtId="49" fontId="13" fillId="0" borderId="81" xfId="0" applyNumberFormat="1" applyFont="1" applyBorder="1" applyAlignment="1" applyProtection="1">
      <alignment horizontal="center" vertical="center"/>
      <protection locked="0"/>
    </xf>
    <xf numFmtId="0" fontId="14" fillId="0" borderId="8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29" fillId="0" borderId="28" xfId="0" applyFont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3" fillId="0" borderId="83" xfId="0" applyFont="1" applyFill="1" applyBorder="1" applyAlignment="1" applyProtection="1">
      <alignment horizontal="center" vertical="center"/>
      <protection/>
    </xf>
    <xf numFmtId="0" fontId="13" fillId="34" borderId="35" xfId="0" applyFont="1" applyFill="1" applyBorder="1" applyAlignment="1" applyProtection="1">
      <alignment horizontal="lef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13" fillId="34" borderId="73" xfId="0" applyFont="1" applyFill="1" applyBorder="1" applyAlignment="1" applyProtection="1">
      <alignment horizontal="left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1" xfId="0" applyFont="1" applyFill="1" applyBorder="1" applyAlignment="1" applyProtection="1" quotePrefix="1">
      <alignment horizontal="center" vertical="center" wrapText="1"/>
      <protection/>
    </xf>
    <xf numFmtId="0" fontId="21" fillId="0" borderId="60" xfId="0" applyFont="1" applyBorder="1" applyAlignment="1" applyProtection="1">
      <alignment horizontal="center" vertical="center"/>
      <protection/>
    </xf>
    <xf numFmtId="0" fontId="21" fillId="0" borderId="8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3" xfId="0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3" fillId="0" borderId="28" xfId="58" applyFont="1" applyBorder="1" applyAlignment="1" applyProtection="1">
      <alignment horizontal="center" vertical="center"/>
      <protection locked="0"/>
    </xf>
    <xf numFmtId="0" fontId="3" fillId="0" borderId="28" xfId="58" applyFont="1" applyBorder="1" applyAlignment="1" applyProtection="1">
      <alignment horizontal="center" vertical="center"/>
      <protection locked="0"/>
    </xf>
    <xf numFmtId="0" fontId="3" fillId="0" borderId="61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0" fontId="2" fillId="0" borderId="63" xfId="58" applyFont="1" applyBorder="1" applyAlignment="1" applyProtection="1">
      <alignment horizontal="center" vertical="center"/>
      <protection locked="0"/>
    </xf>
    <xf numFmtId="0" fontId="3" fillId="0" borderId="63" xfId="58" applyFont="1" applyBorder="1" applyAlignment="1" applyProtection="1">
      <alignment horizontal="center" vertical="center"/>
      <protection locked="0"/>
    </xf>
    <xf numFmtId="0" fontId="3" fillId="0" borderId="70" xfId="58" applyFont="1" applyBorder="1" applyAlignment="1" applyProtection="1">
      <alignment horizontal="center" vertical="center"/>
      <protection locked="0"/>
    </xf>
    <xf numFmtId="0" fontId="2" fillId="0" borderId="26" xfId="61" applyFont="1" applyFill="1" applyBorder="1" applyAlignment="1" applyProtection="1">
      <alignment vertical="center"/>
      <protection/>
    </xf>
    <xf numFmtId="0" fontId="2" fillId="0" borderId="26" xfId="61" applyFont="1" applyBorder="1" applyAlignment="1" applyProtection="1">
      <alignment vertical="center"/>
      <protection locked="0"/>
    </xf>
    <xf numFmtId="0" fontId="3" fillId="0" borderId="39" xfId="58" applyFont="1" applyBorder="1" applyAlignment="1" applyProtection="1">
      <alignment vertical="center"/>
      <protection locked="0"/>
    </xf>
    <xf numFmtId="0" fontId="3" fillId="0" borderId="21" xfId="58" applyFont="1" applyBorder="1" applyAlignment="1" applyProtection="1">
      <alignment vertical="center"/>
      <protection locked="0"/>
    </xf>
    <xf numFmtId="0" fontId="5" fillId="0" borderId="0" xfId="61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29" xfId="58" applyFont="1" applyBorder="1" applyAlignment="1" applyProtection="1">
      <alignment vertical="top"/>
      <protection/>
    </xf>
    <xf numFmtId="0" fontId="34" fillId="0" borderId="30" xfId="61" applyFont="1" applyFill="1" applyBorder="1" applyAlignment="1" applyProtection="1">
      <alignment horizontal="center" vertical="center"/>
      <protection/>
    </xf>
    <xf numFmtId="0" fontId="34" fillId="0" borderId="12" xfId="61" applyFont="1" applyFill="1" applyBorder="1" applyAlignment="1" applyProtection="1">
      <alignment horizontal="center" vertical="center"/>
      <protection/>
    </xf>
    <xf numFmtId="0" fontId="34" fillId="0" borderId="25" xfId="61" applyFont="1" applyFill="1" applyBorder="1" applyAlignment="1" applyProtection="1">
      <alignment horizontal="center" vertical="center"/>
      <protection/>
    </xf>
    <xf numFmtId="0" fontId="34" fillId="0" borderId="73" xfId="6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0" xfId="61" applyFont="1" applyFill="1" applyBorder="1" applyAlignment="1" applyProtection="1">
      <alignment horizontal="center" vertical="top"/>
      <protection/>
    </xf>
    <xf numFmtId="0" fontId="9" fillId="0" borderId="31" xfId="61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1" xfId="58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vertical="center"/>
      <protection locked="0"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42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3" fontId="30" fillId="0" borderId="22" xfId="61" applyNumberFormat="1" applyFont="1" applyFill="1" applyBorder="1" applyAlignment="1" applyProtection="1">
      <alignment vertical="center"/>
      <protection locked="0"/>
    </xf>
    <xf numFmtId="3" fontId="30" fillId="33" borderId="22" xfId="61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FSQ2001e" xfId="59"/>
    <cellStyle name="Normal_jqrev" xfId="60"/>
    <cellStyle name="Normal_YBFPQNEW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3"/>
  <sheetViews>
    <sheetView showGridLines="0" tabSelected="1" zoomScale="90" zoomScaleNormal="90" zoomScaleSheetLayoutView="100" zoomScalePageLayoutView="0" workbookViewId="0" topLeftCell="A1">
      <selection activeCell="F24" sqref="F24"/>
    </sheetView>
  </sheetViews>
  <sheetFormatPr defaultColWidth="9.625" defaultRowHeight="12.75" customHeight="1"/>
  <cols>
    <col min="1" max="1" width="8.375" style="21" customWidth="1"/>
    <col min="2" max="2" width="64.00390625" style="22" customWidth="1"/>
    <col min="3" max="3" width="9.50390625" style="22" customWidth="1"/>
    <col min="4" max="5" width="23.125" style="22" customWidth="1"/>
    <col min="6" max="6" width="9.75390625" style="22" customWidth="1"/>
    <col min="7" max="7" width="9.625" style="22" customWidth="1"/>
    <col min="8" max="8" width="8.875" style="22" customWidth="1"/>
    <col min="9" max="9" width="69.00390625" style="22" customWidth="1"/>
    <col min="10" max="10" width="9.375" style="22" customWidth="1"/>
    <col min="11" max="12" width="10.375" style="22" customWidth="1"/>
    <col min="13" max="13" width="12.625" style="22" customWidth="1"/>
    <col min="14" max="14" width="1.625" style="22" customWidth="1"/>
    <col min="15" max="15" width="12.625" style="22" customWidth="1"/>
    <col min="16" max="16" width="1.625" style="22" customWidth="1"/>
    <col min="17" max="17" width="15.625" style="22" customWidth="1"/>
    <col min="18" max="18" width="36.875" style="22" customWidth="1"/>
    <col min="19" max="21" width="10.625" style="22" customWidth="1"/>
    <col min="22" max="22" width="3.375" style="22" customWidth="1"/>
    <col min="23" max="23" width="11.875" style="22" customWidth="1"/>
    <col min="24" max="32" width="15.625" style="22" customWidth="1"/>
    <col min="33" max="33" width="12.625" style="22" customWidth="1"/>
    <col min="34" max="34" width="1.625" style="22" customWidth="1"/>
    <col min="35" max="16384" width="9.625" style="22" customWidth="1"/>
  </cols>
  <sheetData>
    <row r="1" spans="1:12" ht="16.5" customHeight="1">
      <c r="A1" s="25"/>
      <c r="B1" s="91" t="s">
        <v>0</v>
      </c>
      <c r="C1" s="361" t="s">
        <v>49</v>
      </c>
      <c r="D1" s="654" t="s">
        <v>269</v>
      </c>
      <c r="E1" s="655" t="s">
        <v>270</v>
      </c>
      <c r="H1" s="193"/>
      <c r="I1" s="193"/>
      <c r="J1" s="194" t="str">
        <f>C1</f>
        <v>Country: </v>
      </c>
      <c r="K1" s="194" t="str">
        <f>D1</f>
        <v>SERBIA</v>
      </c>
      <c r="L1" s="193"/>
    </row>
    <row r="2" spans="1:12" ht="16.5" customHeight="1">
      <c r="A2" s="26"/>
      <c r="B2" s="90" t="s">
        <v>0</v>
      </c>
      <c r="C2" s="679" t="s">
        <v>15</v>
      </c>
      <c r="D2" s="680"/>
      <c r="E2" s="363"/>
      <c r="H2" s="193"/>
      <c r="I2" s="193"/>
      <c r="J2" s="193"/>
      <c r="K2" s="193"/>
      <c r="L2" s="193"/>
    </row>
    <row r="3" spans="1:12" ht="16.5" customHeight="1">
      <c r="A3" s="26"/>
      <c r="B3" s="90" t="s">
        <v>0</v>
      </c>
      <c r="C3" s="673"/>
      <c r="D3" s="674"/>
      <c r="E3" s="675"/>
      <c r="H3" s="193"/>
      <c r="I3" s="193"/>
      <c r="J3" s="193"/>
      <c r="K3" s="193"/>
      <c r="L3" s="193"/>
    </row>
    <row r="4" spans="1:21" ht="16.5" customHeight="1">
      <c r="A4" s="26"/>
      <c r="B4" s="90"/>
      <c r="C4" s="364" t="s">
        <v>11</v>
      </c>
      <c r="D4" s="362"/>
      <c r="E4" s="363"/>
      <c r="H4" s="193"/>
      <c r="I4" s="193"/>
      <c r="J4" s="193"/>
      <c r="K4" s="193"/>
      <c r="L4" s="193"/>
      <c r="T4"/>
      <c r="U4"/>
    </row>
    <row r="5" spans="1:21" ht="16.5" customHeight="1">
      <c r="A5" s="686" t="s">
        <v>43</v>
      </c>
      <c r="B5" s="687"/>
      <c r="C5" s="676"/>
      <c r="D5" s="677"/>
      <c r="E5" s="678"/>
      <c r="H5" s="193"/>
      <c r="I5" s="193"/>
      <c r="J5" s="193"/>
      <c r="K5" s="193"/>
      <c r="L5" s="193"/>
      <c r="T5"/>
      <c r="U5"/>
    </row>
    <row r="6" spans="1:29" ht="16.5" customHeight="1">
      <c r="A6" s="686"/>
      <c r="B6" s="687"/>
      <c r="C6" s="656"/>
      <c r="D6" s="365"/>
      <c r="E6" s="366"/>
      <c r="H6" s="193"/>
      <c r="I6" s="193"/>
      <c r="J6" s="193"/>
      <c r="K6" s="193"/>
      <c r="L6" s="193"/>
      <c r="Q6" s="585" t="s">
        <v>250</v>
      </c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</row>
    <row r="7" spans="1:29" ht="16.5" customHeight="1">
      <c r="A7" s="688" t="s">
        <v>6</v>
      </c>
      <c r="B7" s="689"/>
      <c r="C7" s="364" t="s">
        <v>12</v>
      </c>
      <c r="D7" s="658"/>
      <c r="E7" s="367" t="s">
        <v>13</v>
      </c>
      <c r="H7" s="193"/>
      <c r="I7" s="195" t="s">
        <v>0</v>
      </c>
      <c r="J7" s="193"/>
      <c r="K7" s="672" t="s">
        <v>109</v>
      </c>
      <c r="L7" s="672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</row>
    <row r="8" spans="1:29" ht="19.5" customHeight="1">
      <c r="A8" s="688" t="s">
        <v>42</v>
      </c>
      <c r="B8" s="689"/>
      <c r="C8" s="364" t="s">
        <v>14</v>
      </c>
      <c r="D8" s="657"/>
      <c r="E8" s="363"/>
      <c r="H8" s="193"/>
      <c r="I8" s="196" t="s">
        <v>112</v>
      </c>
      <c r="J8" s="193"/>
      <c r="K8" s="672"/>
      <c r="L8" s="672"/>
      <c r="Q8" s="586"/>
      <c r="R8" s="586"/>
      <c r="S8" s="586"/>
      <c r="T8" s="586"/>
      <c r="U8" s="586"/>
      <c r="V8" s="586"/>
      <c r="W8" s="666"/>
      <c r="X8" s="666"/>
      <c r="Y8" s="666"/>
      <c r="Z8" s="586"/>
      <c r="AA8" s="586"/>
      <c r="AB8" s="586"/>
      <c r="AC8" s="586"/>
    </row>
    <row r="9" spans="1:29" ht="15.75" customHeight="1">
      <c r="A9" s="88"/>
      <c r="B9" s="60"/>
      <c r="C9" s="31"/>
      <c r="D9" s="63">
        <v>51</v>
      </c>
      <c r="E9" s="64">
        <v>51</v>
      </c>
      <c r="H9" s="198" t="s">
        <v>0</v>
      </c>
      <c r="I9" s="199"/>
      <c r="J9" s="197" t="s">
        <v>0</v>
      </c>
      <c r="K9" s="197"/>
      <c r="L9" s="197"/>
      <c r="Q9" s="586"/>
      <c r="R9" s="586"/>
      <c r="S9" s="586"/>
      <c r="T9" s="586"/>
      <c r="U9" s="586"/>
      <c r="V9" s="587"/>
      <c r="W9" s="666"/>
      <c r="X9" s="666"/>
      <c r="Y9" s="666"/>
      <c r="Z9" s="586"/>
      <c r="AA9" s="586"/>
      <c r="AB9" s="586"/>
      <c r="AC9" s="586"/>
    </row>
    <row r="10" spans="1:29" ht="12.75" customHeight="1">
      <c r="A10" s="27" t="s">
        <v>16</v>
      </c>
      <c r="B10" s="89" t="s">
        <v>16</v>
      </c>
      <c r="C10" s="684" t="s">
        <v>9</v>
      </c>
      <c r="D10" s="34">
        <v>2015</v>
      </c>
      <c r="E10" s="35">
        <f>D10+1</f>
        <v>2016</v>
      </c>
      <c r="F10" s="190"/>
      <c r="G10" s="190"/>
      <c r="H10" s="158" t="s">
        <v>16</v>
      </c>
      <c r="I10" s="200" t="str">
        <f>B10</f>
        <v>Product</v>
      </c>
      <c r="J10" s="158" t="str">
        <f>C10</f>
        <v>Unit</v>
      </c>
      <c r="K10" s="201">
        <f>D10</f>
        <v>2015</v>
      </c>
      <c r="L10" s="202">
        <f>E10</f>
        <v>2016</v>
      </c>
      <c r="Q10" s="586"/>
      <c r="R10" s="586"/>
      <c r="S10" s="620">
        <f>D10</f>
        <v>2015</v>
      </c>
      <c r="T10" s="620">
        <f>E10</f>
        <v>2016</v>
      </c>
      <c r="U10" s="620" t="s">
        <v>230</v>
      </c>
      <c r="V10" s="587"/>
      <c r="W10" s="22" t="s">
        <v>255</v>
      </c>
      <c r="X10" s="588"/>
      <c r="Y10" s="588"/>
      <c r="Z10" s="615"/>
      <c r="AB10" s="586"/>
      <c r="AC10" s="586"/>
    </row>
    <row r="11" spans="1:29" ht="12.75" customHeight="1">
      <c r="A11" s="7" t="s">
        <v>7</v>
      </c>
      <c r="B11" s="1"/>
      <c r="C11" s="685"/>
      <c r="D11" s="2" t="s">
        <v>8</v>
      </c>
      <c r="E11" s="8" t="s">
        <v>8</v>
      </c>
      <c r="H11" s="159" t="s">
        <v>7</v>
      </c>
      <c r="I11" s="203"/>
      <c r="J11" s="204"/>
      <c r="K11" s="205" t="str">
        <f>D11</f>
        <v>Quantity</v>
      </c>
      <c r="L11" s="206" t="str">
        <f>E11</f>
        <v>Quantity</v>
      </c>
      <c r="Q11" s="670" t="s">
        <v>232</v>
      </c>
      <c r="R11" s="596" t="s">
        <v>233</v>
      </c>
      <c r="S11" s="597">
        <f>IF(ISNUMBER(D19+'JQ2-Trade'!D13-'JQ2-Trade'!H13-D28),D19+'JQ2-Trade'!D13-'JQ2-Trade'!H13-D28,0)</f>
        <v>1368</v>
      </c>
      <c r="T11" s="597">
        <f>IF(ISNUMBER(E19+'JQ2-Trade'!F13-'JQ2-Trade'!J13-E28),E19+'JQ2-Trade'!F13-'JQ2-Trade'!J13-E28,0)</f>
        <v>1511</v>
      </c>
      <c r="U11" s="592">
        <f>IF(ISNUMBER(T11/S11-1),T11/S11-1,"missing data")</f>
        <v>0.10453216374269014</v>
      </c>
      <c r="V11" s="589"/>
      <c r="W11" s="586" t="s">
        <v>231</v>
      </c>
      <c r="X11" s="588"/>
      <c r="Y11" s="588"/>
      <c r="Z11" s="615"/>
      <c r="AB11" s="586"/>
      <c r="AC11" s="586"/>
    </row>
    <row r="12" spans="1:29" s="28" customFormat="1" ht="12.75" customHeight="1">
      <c r="A12" s="681" t="s">
        <v>229</v>
      </c>
      <c r="B12" s="682"/>
      <c r="C12" s="682"/>
      <c r="D12" s="682"/>
      <c r="E12" s="683"/>
      <c r="H12" s="225"/>
      <c r="I12" s="207" t="str">
        <f>A12</f>
        <v>REMOVALS OF ROUNDWOOD (WOOD IN THE ROUGH)</v>
      </c>
      <c r="J12" s="554"/>
      <c r="K12" s="554"/>
      <c r="L12" s="555"/>
      <c r="Q12" s="671"/>
      <c r="R12" s="622" t="s">
        <v>251</v>
      </c>
      <c r="S12" s="625">
        <f>IF(ISNUMBER(D52-D53*X29),(D52-D53)*X29,0)</f>
        <v>79.8</v>
      </c>
      <c r="T12" s="625">
        <f>IF(ISNUMBER(E52-E53*X29),(E52-E53)*X29,0)</f>
        <v>75.6</v>
      </c>
      <c r="U12" s="604">
        <f aca="true" t="shared" si="0" ref="U12:U23">IF(ISNUMBER(T12/S12-1),T12/S12-1,"missing data")</f>
        <v>-0.052631578947368474</v>
      </c>
      <c r="V12" s="623"/>
      <c r="W12" s="586" t="s">
        <v>234</v>
      </c>
      <c r="Y12" s="595"/>
      <c r="Z12" s="616"/>
      <c r="AB12" s="595"/>
      <c r="AC12" s="595"/>
    </row>
    <row r="13" spans="1:29" s="28" customFormat="1" ht="12.75" customHeight="1">
      <c r="A13" s="191">
        <v>1</v>
      </c>
      <c r="B13" s="68" t="s">
        <v>224</v>
      </c>
      <c r="C13" s="128" t="s">
        <v>152</v>
      </c>
      <c r="D13" s="291">
        <v>7655</v>
      </c>
      <c r="E13" s="291">
        <v>7915</v>
      </c>
      <c r="H13" s="76">
        <f>A13</f>
        <v>1</v>
      </c>
      <c r="I13" s="539" t="str">
        <f>B13</f>
        <v>ROUNDWOOD (WOOD IN THE ROUGH)</v>
      </c>
      <c r="J13" s="128" t="s">
        <v>152</v>
      </c>
      <c r="K13" s="208">
        <f>D13-(D14+D15)</f>
        <v>0</v>
      </c>
      <c r="L13" s="209">
        <f>E13-(E14+E15)</f>
        <v>0</v>
      </c>
      <c r="Q13" s="667" t="s">
        <v>266</v>
      </c>
      <c r="R13" s="598" t="s">
        <v>240</v>
      </c>
      <c r="S13" s="599">
        <f>IF(ISNUMBER(D36*X30),D36*X30,0)</f>
        <v>247</v>
      </c>
      <c r="T13" s="599">
        <f>IF(ISNUMBER(E36*X30),E36*X30,0)</f>
        <v>263</v>
      </c>
      <c r="U13" s="592">
        <f t="shared" si="0"/>
        <v>0.06477732793522262</v>
      </c>
      <c r="V13" s="600"/>
      <c r="W13" s="626">
        <v>2.4</v>
      </c>
      <c r="X13" s="595"/>
      <c r="Y13" s="595"/>
      <c r="Z13" s="616"/>
      <c r="AB13" s="595"/>
      <c r="AC13" s="595"/>
    </row>
    <row r="14" spans="1:29" s="28" customFormat="1" ht="14.25">
      <c r="A14" s="192" t="s">
        <v>21</v>
      </c>
      <c r="B14" s="69" t="s">
        <v>3</v>
      </c>
      <c r="C14" s="128" t="s">
        <v>152</v>
      </c>
      <c r="D14" s="292">
        <v>338</v>
      </c>
      <c r="E14" s="292">
        <v>387</v>
      </c>
      <c r="H14" s="68" t="str">
        <f aca="true" t="shared" si="1" ref="H14:H80">A14</f>
        <v>1.C</v>
      </c>
      <c r="I14" s="538" t="str">
        <f aca="true" t="shared" si="2" ref="I14:I79">B14</f>
        <v>Coniferous</v>
      </c>
      <c r="J14" s="128" t="s">
        <v>152</v>
      </c>
      <c r="K14" s="210">
        <f>D14-(D17+D20)</f>
        <v>0</v>
      </c>
      <c r="L14" s="211">
        <f>E14-(E17+E20)</f>
        <v>0</v>
      </c>
      <c r="Q14" s="668"/>
      <c r="R14" s="590" t="s">
        <v>267</v>
      </c>
      <c r="S14" s="591">
        <f>IF(ISNUMBER(D39),D39,0)</f>
        <v>506</v>
      </c>
      <c r="T14" s="591">
        <f>IF(ISNUMBER(E39),E39,0)</f>
        <v>543</v>
      </c>
      <c r="U14" s="592">
        <f t="shared" si="0"/>
        <v>0.0731225296442688</v>
      </c>
      <c r="V14" s="593"/>
      <c r="W14" s="626">
        <v>1</v>
      </c>
      <c r="X14" s="595"/>
      <c r="Y14" s="595"/>
      <c r="Z14" s="616"/>
      <c r="AB14" s="595"/>
      <c r="AC14" s="595"/>
    </row>
    <row r="15" spans="1:29" s="28" customFormat="1" ht="14.25">
      <c r="A15" s="192" t="s">
        <v>79</v>
      </c>
      <c r="B15" s="81" t="s">
        <v>4</v>
      </c>
      <c r="C15" s="128" t="s">
        <v>152</v>
      </c>
      <c r="D15" s="292">
        <v>7317</v>
      </c>
      <c r="E15" s="292">
        <v>7528</v>
      </c>
      <c r="H15" s="68" t="str">
        <f t="shared" si="1"/>
        <v>1.NC</v>
      </c>
      <c r="I15" s="538" t="str">
        <f t="shared" si="2"/>
        <v>Non-Coniferous</v>
      </c>
      <c r="J15" s="128" t="s">
        <v>152</v>
      </c>
      <c r="K15" s="212">
        <f>D15-(D18+D21)</f>
        <v>0</v>
      </c>
      <c r="L15" s="213">
        <f>E15-(E18+E21)</f>
        <v>0</v>
      </c>
      <c r="Q15" s="668"/>
      <c r="R15" s="590" t="s">
        <v>235</v>
      </c>
      <c r="S15" s="591">
        <f>IF(ISNUMBER(D44),D44,0)</f>
        <v>28</v>
      </c>
      <c r="T15" s="591">
        <f>IF(ISNUMBER(E44),E44,0)</f>
        <v>34</v>
      </c>
      <c r="U15" s="592">
        <f t="shared" si="0"/>
        <v>0.2142857142857142</v>
      </c>
      <c r="V15" s="593"/>
      <c r="W15" s="626">
        <v>1</v>
      </c>
      <c r="X15" s="595"/>
      <c r="Y15" s="595"/>
      <c r="Z15" s="616"/>
      <c r="AB15" s="595"/>
      <c r="AC15" s="595"/>
    </row>
    <row r="16" spans="1:29" s="30" customFormat="1" ht="14.25">
      <c r="A16" s="192">
        <v>1.1</v>
      </c>
      <c r="B16" s="155" t="s">
        <v>173</v>
      </c>
      <c r="C16" s="128" t="s">
        <v>152</v>
      </c>
      <c r="D16" s="292">
        <v>6306</v>
      </c>
      <c r="E16" s="292">
        <v>6376</v>
      </c>
      <c r="H16" s="68">
        <f t="shared" si="1"/>
        <v>1.1</v>
      </c>
      <c r="I16" s="540" t="str">
        <f t="shared" si="2"/>
        <v>WOOD FUEL (INCLUDING WOOD FOR CHARCOAL)</v>
      </c>
      <c r="J16" s="128" t="s">
        <v>152</v>
      </c>
      <c r="K16" s="214">
        <f>D16-(D17+D18)</f>
        <v>0</v>
      </c>
      <c r="L16" s="215">
        <f>E16-(E17+E18)</f>
        <v>0</v>
      </c>
      <c r="Q16" s="668"/>
      <c r="R16" s="590" t="s">
        <v>236</v>
      </c>
      <c r="S16" s="591">
        <f>IF(ISNUMBER(D48),D48,0)</f>
        <v>16</v>
      </c>
      <c r="T16" s="591">
        <f>IF(ISNUMBER(E48),E48,0)</f>
        <v>45</v>
      </c>
      <c r="U16" s="592">
        <f t="shared" si="0"/>
        <v>1.8125</v>
      </c>
      <c r="V16" s="593"/>
      <c r="W16" s="626">
        <v>1</v>
      </c>
      <c r="X16" s="595"/>
      <c r="Z16" s="605"/>
      <c r="AB16" s="601"/>
      <c r="AC16" s="601"/>
    </row>
    <row r="17" spans="1:29" s="30" customFormat="1" ht="14.25">
      <c r="A17" s="192" t="s">
        <v>22</v>
      </c>
      <c r="B17" s="78" t="s">
        <v>3</v>
      </c>
      <c r="C17" s="128" t="s">
        <v>152</v>
      </c>
      <c r="D17" s="292">
        <v>99</v>
      </c>
      <c r="E17" s="292">
        <v>113</v>
      </c>
      <c r="H17" s="68" t="str">
        <f t="shared" si="1"/>
        <v>1.1.C</v>
      </c>
      <c r="I17" s="541" t="str">
        <f t="shared" si="2"/>
        <v>Coniferous</v>
      </c>
      <c r="J17" s="128" t="s">
        <v>152</v>
      </c>
      <c r="K17" s="216"/>
      <c r="L17" s="217"/>
      <c r="Q17" s="668"/>
      <c r="R17" s="598" t="s">
        <v>241</v>
      </c>
      <c r="S17" s="599">
        <f>IF(ISNUMBER(D52),D52,0)</f>
        <v>228</v>
      </c>
      <c r="T17" s="599">
        <f>IF(ISNUMBER(E52),E52,0)</f>
        <v>216</v>
      </c>
      <c r="U17" s="592">
        <f t="shared" si="0"/>
        <v>-0.052631578947368474</v>
      </c>
      <c r="V17" s="593"/>
      <c r="W17" s="626">
        <v>1.58</v>
      </c>
      <c r="Z17" s="605"/>
      <c r="AB17" s="601"/>
      <c r="AC17" s="601"/>
    </row>
    <row r="18" spans="1:29" s="30" customFormat="1" ht="14.25">
      <c r="A18" s="192" t="s">
        <v>80</v>
      </c>
      <c r="B18" s="78" t="s">
        <v>4</v>
      </c>
      <c r="C18" s="128" t="s">
        <v>152</v>
      </c>
      <c r="D18" s="292">
        <v>6207</v>
      </c>
      <c r="E18" s="292">
        <v>6263</v>
      </c>
      <c r="H18" s="68" t="str">
        <f t="shared" si="1"/>
        <v>1.1.NC</v>
      </c>
      <c r="I18" s="541" t="str">
        <f t="shared" si="2"/>
        <v>Non-Coniferous</v>
      </c>
      <c r="J18" s="128" t="s">
        <v>152</v>
      </c>
      <c r="K18" s="218"/>
      <c r="L18" s="219"/>
      <c r="Q18" s="668"/>
      <c r="R18" s="618" t="s">
        <v>242</v>
      </c>
      <c r="S18" s="619">
        <f>IF(ISNUMBER(D54),D54,0)</f>
        <v>28</v>
      </c>
      <c r="T18" s="619">
        <f>IF(ISNUMBER(E54),E54,0)</f>
        <v>27</v>
      </c>
      <c r="U18" s="592">
        <f t="shared" si="0"/>
        <v>-0.0357142857142857</v>
      </c>
      <c r="V18" s="593"/>
      <c r="W18" s="626">
        <v>1.8</v>
      </c>
      <c r="Y18" s="595"/>
      <c r="Z18" s="601"/>
      <c r="AB18" s="605"/>
      <c r="AC18" s="601"/>
    </row>
    <row r="19" spans="1:29" s="30" customFormat="1" ht="14.25">
      <c r="A19" s="192">
        <v>1.2</v>
      </c>
      <c r="B19" s="70" t="s">
        <v>223</v>
      </c>
      <c r="C19" s="128" t="s">
        <v>152</v>
      </c>
      <c r="D19" s="292">
        <v>1349</v>
      </c>
      <c r="E19" s="292">
        <v>1539</v>
      </c>
      <c r="H19" s="68">
        <f t="shared" si="1"/>
        <v>1.2</v>
      </c>
      <c r="I19" s="540" t="str">
        <f t="shared" si="2"/>
        <v>INDUSTRIAL ROUNDWOOD</v>
      </c>
      <c r="J19" s="128" t="s">
        <v>152</v>
      </c>
      <c r="K19" s="214">
        <f>D19-(D20+D21)</f>
        <v>0</v>
      </c>
      <c r="L19" s="215">
        <f>E19-(E20+E21)</f>
        <v>0</v>
      </c>
      <c r="Q19" s="668"/>
      <c r="R19" s="596" t="s">
        <v>237</v>
      </c>
      <c r="S19" s="597">
        <f>IF(ISNUMBER(D59+D60),D59+D60,0)</f>
        <v>0</v>
      </c>
      <c r="T19" s="597">
        <f>IF(ISNUMBER(E59+E60),E59+E60,0)</f>
        <v>0</v>
      </c>
      <c r="U19" s="592" t="str">
        <f t="shared" si="0"/>
        <v>missing data</v>
      </c>
      <c r="V19" s="593"/>
      <c r="W19" s="626">
        <v>2.5</v>
      </c>
      <c r="X19" s="595"/>
      <c r="Y19" s="595"/>
      <c r="Z19" s="601"/>
      <c r="AB19" s="601"/>
      <c r="AC19" s="601"/>
    </row>
    <row r="20" spans="1:29" s="30" customFormat="1" ht="14.25">
      <c r="A20" s="192" t="s">
        <v>23</v>
      </c>
      <c r="B20" s="71" t="s">
        <v>3</v>
      </c>
      <c r="C20" s="128" t="s">
        <v>152</v>
      </c>
      <c r="D20" s="292">
        <v>239</v>
      </c>
      <c r="E20" s="292">
        <v>274</v>
      </c>
      <c r="H20" s="68" t="str">
        <f t="shared" si="1"/>
        <v>1.2.C</v>
      </c>
      <c r="I20" s="541" t="str">
        <f t="shared" si="2"/>
        <v>Coniferous</v>
      </c>
      <c r="J20" s="128" t="s">
        <v>152</v>
      </c>
      <c r="K20" s="220">
        <f>D20-(D23+D26+D29)</f>
        <v>0</v>
      </c>
      <c r="L20" s="221">
        <f>E20-(E23+E26+E29)</f>
        <v>0</v>
      </c>
      <c r="Q20" s="668"/>
      <c r="R20" s="598" t="s">
        <v>238</v>
      </c>
      <c r="S20" s="599">
        <f>IF(ISNUMBER(D61),D61,0)</f>
        <v>0</v>
      </c>
      <c r="T20" s="599">
        <f>IF(ISNUMBER(E61),E61,0)</f>
        <v>0</v>
      </c>
      <c r="U20" s="592" t="str">
        <f t="shared" si="0"/>
        <v>missing data</v>
      </c>
      <c r="V20" s="600"/>
      <c r="W20" s="626">
        <v>4.9</v>
      </c>
      <c r="X20" s="595"/>
      <c r="Y20" s="601"/>
      <c r="Z20" s="601"/>
      <c r="AB20" s="601"/>
      <c r="AC20" s="601"/>
    </row>
    <row r="21" spans="1:29" s="30" customFormat="1" ht="14.25">
      <c r="A21" s="192" t="s">
        <v>81</v>
      </c>
      <c r="B21" s="72" t="s">
        <v>4</v>
      </c>
      <c r="C21" s="128" t="s">
        <v>152</v>
      </c>
      <c r="D21" s="292">
        <v>1110</v>
      </c>
      <c r="E21" s="292">
        <v>1265</v>
      </c>
      <c r="H21" s="68" t="str">
        <f t="shared" si="1"/>
        <v>1.2.NC</v>
      </c>
      <c r="I21" s="541" t="str">
        <f t="shared" si="2"/>
        <v>Non-Coniferous</v>
      </c>
      <c r="J21" s="128" t="s">
        <v>152</v>
      </c>
      <c r="K21" s="220">
        <f>D21-(D24+D27+D30)</f>
        <v>0</v>
      </c>
      <c r="L21" s="221">
        <f>E21-(E24+E27+E30)</f>
        <v>0</v>
      </c>
      <c r="Q21" s="669"/>
      <c r="R21" s="602" t="s">
        <v>239</v>
      </c>
      <c r="S21" s="603">
        <f>IF(ISNUMBER(D66),D66,0)</f>
        <v>0</v>
      </c>
      <c r="T21" s="603">
        <f>IF(ISNUMBER(E66),E66,0)</f>
        <v>0</v>
      </c>
      <c r="U21" s="604" t="str">
        <f t="shared" si="0"/>
        <v>missing data</v>
      </c>
      <c r="V21" s="600"/>
      <c r="W21" s="626">
        <v>5.7</v>
      </c>
      <c r="X21" s="601"/>
      <c r="Y21" s="601"/>
      <c r="Z21" s="601"/>
      <c r="AA21" s="601"/>
      <c r="AB21" s="601"/>
      <c r="AC21" s="601"/>
    </row>
    <row r="22" spans="1:29" s="30" customFormat="1" ht="14.25">
      <c r="A22" s="192" t="s">
        <v>19</v>
      </c>
      <c r="B22" s="71" t="s">
        <v>58</v>
      </c>
      <c r="C22" s="128" t="s">
        <v>152</v>
      </c>
      <c r="D22" s="292">
        <v>1177</v>
      </c>
      <c r="E22" s="292">
        <v>1329</v>
      </c>
      <c r="H22" s="68" t="str">
        <f t="shared" si="1"/>
        <v>1.2.1</v>
      </c>
      <c r="I22" s="541" t="str">
        <f t="shared" si="2"/>
        <v>SAWLOGS AND VENEER LOGS</v>
      </c>
      <c r="J22" s="128" t="s">
        <v>152</v>
      </c>
      <c r="K22" s="222">
        <f>D22-(D23+D24)</f>
        <v>0</v>
      </c>
      <c r="L22" s="223">
        <f>E22-(E23+E24)</f>
        <v>0</v>
      </c>
      <c r="Q22" s="613" t="s">
        <v>249</v>
      </c>
      <c r="R22" s="608" t="s">
        <v>244</v>
      </c>
      <c r="S22" s="609">
        <f>IF(ISNUMBER(S$14*$W14+S$15*$W15+S$16*$W16+S$19*$W19+S$20*$W20+S$21*$W21+S$13*$W13+S$17*$W17+S$18*$W18),S$14*$W14+S$15*$W15+S$16*$W16+S$19*$W19+S$20*$W20+S$21*$W21+S$13*$W13+S$17*$W17+S$18*$W18,0)</f>
        <v>1553.44</v>
      </c>
      <c r="T22" s="609">
        <f>IF(ISNUMBER(T$14*$W14+T$15*$W15+T$16*$W16+T$19*$W19+T$20*$W20+T$21*$W21+T$13*$W13+T$17*$W17+T$18*$W18),T$14*$W14+T$15*$W15+T$16*$W16+T$19*$W19+T$20*$W20+T$21*$W21+T$13*$W13+T$17*$W17+T$18*$W18,0)</f>
        <v>1643.0799999999997</v>
      </c>
      <c r="U22" s="629">
        <f t="shared" si="0"/>
        <v>0.0577041919868162</v>
      </c>
      <c r="X22" s="601"/>
      <c r="Y22" s="601"/>
      <c r="AA22" s="601"/>
      <c r="AB22" s="601"/>
      <c r="AC22" s="601"/>
    </row>
    <row r="23" spans="1:29" s="30" customFormat="1" ht="14.25">
      <c r="A23" s="192" t="s">
        <v>20</v>
      </c>
      <c r="B23" s="73" t="s">
        <v>3</v>
      </c>
      <c r="C23" s="128" t="s">
        <v>152</v>
      </c>
      <c r="D23" s="292">
        <v>199</v>
      </c>
      <c r="E23" s="292">
        <v>223</v>
      </c>
      <c r="H23" s="68" t="str">
        <f t="shared" si="1"/>
        <v>1.2.1.C</v>
      </c>
      <c r="I23" s="542" t="str">
        <f t="shared" si="2"/>
        <v>Coniferous</v>
      </c>
      <c r="J23" s="128" t="s">
        <v>152</v>
      </c>
      <c r="K23" s="216"/>
      <c r="L23" s="217"/>
      <c r="Q23" s="614"/>
      <c r="R23" s="611" t="s">
        <v>248</v>
      </c>
      <c r="S23" s="617">
        <f>IF(ISNUMBER(S11*X31+S12-S22),S11*X31+S12-S22,0)</f>
        <v>-126.16000000000008</v>
      </c>
      <c r="T23" s="617">
        <f>IF(ISNUMBER(T11*X31+T12-T22),T11*X31+T12-T22,0)</f>
        <v>-79.14499999999975</v>
      </c>
      <c r="U23" s="630">
        <f t="shared" si="0"/>
        <v>-0.3726616994292985</v>
      </c>
      <c r="V23" s="624" t="s">
        <v>246</v>
      </c>
      <c r="X23" s="601"/>
      <c r="Y23" s="601"/>
      <c r="Z23" s="601"/>
      <c r="AA23" s="601"/>
      <c r="AB23" s="601"/>
      <c r="AC23" s="601"/>
    </row>
    <row r="24" spans="1:29" s="30" customFormat="1" ht="14.25">
      <c r="A24" s="192" t="s">
        <v>82</v>
      </c>
      <c r="B24" s="74" t="s">
        <v>4</v>
      </c>
      <c r="C24" s="128" t="s">
        <v>152</v>
      </c>
      <c r="D24" s="292">
        <v>978</v>
      </c>
      <c r="E24" s="292">
        <v>1106</v>
      </c>
      <c r="H24" s="68" t="str">
        <f t="shared" si="1"/>
        <v>1.2.1.NC</v>
      </c>
      <c r="I24" s="542" t="str">
        <f t="shared" si="2"/>
        <v>Non-Coniferous</v>
      </c>
      <c r="J24" s="128" t="s">
        <v>152</v>
      </c>
      <c r="K24" s="216"/>
      <c r="L24" s="217"/>
      <c r="Q24" s="614"/>
      <c r="R24" s="601" t="s">
        <v>247</v>
      </c>
      <c r="S24" s="607">
        <f>IF(ISNUMBER(1-S22/S11),1-S22/S11,0)</f>
        <v>-0.13555555555555565</v>
      </c>
      <c r="T24" s="607">
        <f>IF(ISNUMBER(1-T22/T11),1-T22/T11,0)</f>
        <v>-0.08741230972865632</v>
      </c>
      <c r="V24" s="624" t="s">
        <v>245</v>
      </c>
      <c r="X24" s="601"/>
      <c r="Z24" s="601"/>
      <c r="AA24" s="601"/>
      <c r="AB24" s="601"/>
      <c r="AC24" s="601"/>
    </row>
    <row r="25" spans="1:29" s="30" customFormat="1" ht="14.25">
      <c r="A25" s="192" t="s">
        <v>24</v>
      </c>
      <c r="B25" s="71" t="s">
        <v>174</v>
      </c>
      <c r="C25" s="128" t="s">
        <v>152</v>
      </c>
      <c r="D25" s="292">
        <v>95</v>
      </c>
      <c r="E25" s="292">
        <v>114</v>
      </c>
      <c r="H25" s="68" t="str">
        <f t="shared" si="1"/>
        <v>1.2.2</v>
      </c>
      <c r="I25" s="541" t="str">
        <f t="shared" si="2"/>
        <v>PULPWOOD, ROUND AND SPLIT</v>
      </c>
      <c r="J25" s="128" t="s">
        <v>152</v>
      </c>
      <c r="K25" s="222">
        <f>D25-(D26+D27)</f>
        <v>0</v>
      </c>
      <c r="L25" s="223">
        <f>E25-(E26+E27)</f>
        <v>0</v>
      </c>
      <c r="Q25" s="614"/>
      <c r="V25" s="624" t="s">
        <v>254</v>
      </c>
      <c r="X25" s="601"/>
      <c r="Y25" s="601"/>
      <c r="Z25" s="601"/>
      <c r="AA25" s="601"/>
      <c r="AB25" s="601"/>
      <c r="AC25" s="601"/>
    </row>
    <row r="26" spans="1:29" s="30" customFormat="1" ht="14.25">
      <c r="A26" s="192" t="s">
        <v>25</v>
      </c>
      <c r="B26" s="73" t="s">
        <v>3</v>
      </c>
      <c r="C26" s="128" t="s">
        <v>152</v>
      </c>
      <c r="D26" s="292">
        <v>26</v>
      </c>
      <c r="E26" s="292">
        <v>32</v>
      </c>
      <c r="H26" s="68" t="str">
        <f t="shared" si="1"/>
        <v>1.2.2.C</v>
      </c>
      <c r="I26" s="542" t="str">
        <f t="shared" si="2"/>
        <v>Coniferous</v>
      </c>
      <c r="J26" s="128" t="s">
        <v>152</v>
      </c>
      <c r="K26" s="216"/>
      <c r="L26" s="217"/>
      <c r="Q26" s="594"/>
      <c r="V26" s="606"/>
      <c r="W26" s="601"/>
      <c r="X26" s="601"/>
      <c r="Y26" s="601"/>
      <c r="Z26" s="601"/>
      <c r="AA26" s="601"/>
      <c r="AB26" s="601"/>
      <c r="AC26" s="601"/>
    </row>
    <row r="27" spans="1:29" s="30" customFormat="1" ht="14.25">
      <c r="A27" s="192" t="s">
        <v>83</v>
      </c>
      <c r="B27" s="74" t="s">
        <v>4</v>
      </c>
      <c r="C27" s="128" t="s">
        <v>152</v>
      </c>
      <c r="D27" s="292">
        <v>69</v>
      </c>
      <c r="E27" s="292">
        <v>82</v>
      </c>
      <c r="H27" s="68" t="str">
        <f t="shared" si="1"/>
        <v>1.2.2.NC</v>
      </c>
      <c r="I27" s="542" t="str">
        <f t="shared" si="2"/>
        <v>Non-Coniferous</v>
      </c>
      <c r="J27" s="128" t="s">
        <v>152</v>
      </c>
      <c r="K27" s="216"/>
      <c r="L27" s="217"/>
      <c r="Q27" s="594"/>
      <c r="V27" s="606"/>
      <c r="W27" s="601"/>
      <c r="X27" s="601"/>
      <c r="Y27" s="601"/>
      <c r="Z27" s="601"/>
      <c r="AA27" s="601"/>
      <c r="AB27" s="601"/>
      <c r="AC27" s="601"/>
    </row>
    <row r="28" spans="1:29" s="30" customFormat="1" ht="14.25">
      <c r="A28" s="192" t="s">
        <v>26</v>
      </c>
      <c r="B28" s="71" t="s">
        <v>44</v>
      </c>
      <c r="C28" s="128" t="s">
        <v>152</v>
      </c>
      <c r="D28" s="292">
        <v>77</v>
      </c>
      <c r="E28" s="292">
        <v>96</v>
      </c>
      <c r="H28" s="68" t="str">
        <f t="shared" si="1"/>
        <v>1.2.3</v>
      </c>
      <c r="I28" s="541" t="str">
        <f t="shared" si="2"/>
        <v>OTHER INDUSTRIAL ROUNDWOOD</v>
      </c>
      <c r="J28" s="128" t="s">
        <v>152</v>
      </c>
      <c r="K28" s="222">
        <f>D28-(D29+D30)</f>
        <v>0</v>
      </c>
      <c r="L28" s="223">
        <f>E28-(E29+E30)</f>
        <v>0</v>
      </c>
      <c r="Q28" s="594"/>
      <c r="V28" s="599"/>
      <c r="X28" s="601"/>
      <c r="Y28" s="601"/>
      <c r="Z28" s="598"/>
      <c r="AA28" s="601"/>
      <c r="AB28" s="601"/>
      <c r="AC28" s="601"/>
    </row>
    <row r="29" spans="1:29" s="30" customFormat="1" ht="14.25">
      <c r="A29" s="192" t="s">
        <v>27</v>
      </c>
      <c r="B29" s="73" t="s">
        <v>3</v>
      </c>
      <c r="C29" s="128" t="s">
        <v>152</v>
      </c>
      <c r="D29" s="292">
        <v>14</v>
      </c>
      <c r="E29" s="292">
        <v>19</v>
      </c>
      <c r="H29" s="68" t="str">
        <f t="shared" si="1"/>
        <v>1.2.3.C</v>
      </c>
      <c r="I29" s="542" t="str">
        <f t="shared" si="2"/>
        <v>Coniferous</v>
      </c>
      <c r="J29" s="128" t="s">
        <v>152</v>
      </c>
      <c r="K29" s="216"/>
      <c r="L29" s="217"/>
      <c r="Q29" s="594"/>
      <c r="V29" s="599"/>
      <c r="W29" s="621" t="s">
        <v>252</v>
      </c>
      <c r="X29" s="627">
        <v>0.35</v>
      </c>
      <c r="Y29" s="601"/>
      <c r="Z29" s="612"/>
      <c r="AA29" s="601"/>
      <c r="AB29" s="601"/>
      <c r="AC29" s="601"/>
    </row>
    <row r="30" spans="1:29" s="30" customFormat="1" ht="14.25">
      <c r="A30" s="192" t="s">
        <v>85</v>
      </c>
      <c r="B30" s="74" t="s">
        <v>4</v>
      </c>
      <c r="C30" s="128" t="s">
        <v>152</v>
      </c>
      <c r="D30" s="292">
        <v>63</v>
      </c>
      <c r="E30" s="292">
        <v>77</v>
      </c>
      <c r="H30" s="68" t="str">
        <f t="shared" si="1"/>
        <v>1.2.3.NC</v>
      </c>
      <c r="I30" s="543" t="str">
        <f t="shared" si="2"/>
        <v>Non-Coniferous</v>
      </c>
      <c r="J30" s="128" t="s">
        <v>152</v>
      </c>
      <c r="K30" s="218"/>
      <c r="L30" s="219"/>
      <c r="Q30" s="601"/>
      <c r="R30" s="610"/>
      <c r="S30" s="599"/>
      <c r="T30" s="599"/>
      <c r="U30" s="599"/>
      <c r="V30" s="599"/>
      <c r="W30" s="598" t="s">
        <v>243</v>
      </c>
      <c r="X30" s="627">
        <v>1</v>
      </c>
      <c r="Y30" s="601"/>
      <c r="Z30" s="601"/>
      <c r="AA30" s="601"/>
      <c r="AB30" s="601"/>
      <c r="AC30" s="601"/>
    </row>
    <row r="31" spans="1:29" s="28" customFormat="1" ht="12.75" customHeight="1">
      <c r="A31" s="681" t="s">
        <v>17</v>
      </c>
      <c r="B31" s="682"/>
      <c r="C31" s="682"/>
      <c r="D31" s="682"/>
      <c r="E31" s="683"/>
      <c r="H31" s="224" t="s">
        <v>0</v>
      </c>
      <c r="I31" s="225" t="str">
        <f>A31</f>
        <v>  PRODUCTION</v>
      </c>
      <c r="J31" s="226" t="s">
        <v>0</v>
      </c>
      <c r="K31" s="554"/>
      <c r="L31" s="555"/>
      <c r="Q31" s="601"/>
      <c r="R31" s="30"/>
      <c r="S31" s="30"/>
      <c r="T31" s="30"/>
      <c r="U31" s="30"/>
      <c r="V31" s="601"/>
      <c r="W31" s="598" t="s">
        <v>253</v>
      </c>
      <c r="X31" s="628">
        <v>0.985</v>
      </c>
      <c r="Y31" s="601"/>
      <c r="Z31" s="601"/>
      <c r="AA31" s="601"/>
      <c r="AB31" s="601"/>
      <c r="AC31" s="595"/>
    </row>
    <row r="32" spans="1:12" s="30" customFormat="1" ht="12.75">
      <c r="A32" s="97">
        <v>2</v>
      </c>
      <c r="B32" s="68" t="s">
        <v>45</v>
      </c>
      <c r="C32" s="129" t="s">
        <v>89</v>
      </c>
      <c r="D32" s="292">
        <v>22</v>
      </c>
      <c r="E32" s="292">
        <v>27</v>
      </c>
      <c r="H32" s="68">
        <f t="shared" si="1"/>
        <v>2</v>
      </c>
      <c r="I32" s="539" t="str">
        <f t="shared" si="2"/>
        <v>WOOD CHARCOAL</v>
      </c>
      <c r="J32" s="129" t="s">
        <v>89</v>
      </c>
      <c r="K32" s="216"/>
      <c r="L32" s="217"/>
    </row>
    <row r="33" spans="1:12" s="30" customFormat="1" ht="14.25">
      <c r="A33" s="97">
        <v>3</v>
      </c>
      <c r="B33" s="75" t="s">
        <v>177</v>
      </c>
      <c r="C33" s="128" t="s">
        <v>110</v>
      </c>
      <c r="D33" s="292">
        <v>517</v>
      </c>
      <c r="E33" s="292">
        <v>542</v>
      </c>
      <c r="H33" s="68">
        <f t="shared" si="1"/>
        <v>3</v>
      </c>
      <c r="I33" s="544" t="str">
        <f t="shared" si="2"/>
        <v>WOOD CHIPS, PARTICLES AND RESIDUES</v>
      </c>
      <c r="J33" s="128" t="s">
        <v>110</v>
      </c>
      <c r="K33" s="214">
        <f>D33-(D34+D35)</f>
        <v>0</v>
      </c>
      <c r="L33" s="215">
        <f>E33-(E34+E35)</f>
        <v>0</v>
      </c>
    </row>
    <row r="34" spans="1:12" s="30" customFormat="1" ht="14.25">
      <c r="A34" s="192" t="s">
        <v>175</v>
      </c>
      <c r="B34" s="538" t="s">
        <v>88</v>
      </c>
      <c r="C34" s="128" t="s">
        <v>110</v>
      </c>
      <c r="D34" s="292">
        <v>161</v>
      </c>
      <c r="E34" s="292">
        <v>144</v>
      </c>
      <c r="H34" s="68" t="str">
        <f>A34</f>
        <v>3.1</v>
      </c>
      <c r="I34" s="538" t="str">
        <f t="shared" si="2"/>
        <v>WOOD CHIPS AND PARTICLES</v>
      </c>
      <c r="J34" s="128" t="s">
        <v>110</v>
      </c>
      <c r="K34" s="216"/>
      <c r="L34" s="217"/>
    </row>
    <row r="35" spans="1:12" s="30" customFormat="1" ht="14.25">
      <c r="A35" s="192" t="s">
        <v>176</v>
      </c>
      <c r="B35" s="538" t="s">
        <v>178</v>
      </c>
      <c r="C35" s="128" t="s">
        <v>110</v>
      </c>
      <c r="D35" s="292">
        <v>356</v>
      </c>
      <c r="E35" s="292">
        <v>398</v>
      </c>
      <c r="H35" s="68" t="str">
        <f>A35</f>
        <v>3.2</v>
      </c>
      <c r="I35" s="538" t="str">
        <f t="shared" si="2"/>
        <v>WOOD RESIDUES (INCLUDING WOOD FOR AGGLOMERATES)</v>
      </c>
      <c r="J35" s="128" t="s">
        <v>110</v>
      </c>
      <c r="K35" s="218"/>
      <c r="L35" s="219"/>
    </row>
    <row r="36" spans="1:12" s="30" customFormat="1" ht="12.75">
      <c r="A36" s="97">
        <v>4</v>
      </c>
      <c r="B36" s="75" t="s">
        <v>182</v>
      </c>
      <c r="C36" s="128" t="s">
        <v>89</v>
      </c>
      <c r="D36" s="292">
        <v>247</v>
      </c>
      <c r="E36" s="292">
        <v>263</v>
      </c>
      <c r="H36" s="68">
        <f t="shared" si="1"/>
        <v>4</v>
      </c>
      <c r="I36" s="544" t="str">
        <f t="shared" si="2"/>
        <v>WOOD PELLETS AND OTHER AGGLOMERATES</v>
      </c>
      <c r="J36" s="128" t="s">
        <v>89</v>
      </c>
      <c r="K36" s="214">
        <f>D36-(D37+D38)</f>
        <v>0</v>
      </c>
      <c r="L36" s="215">
        <f>E36-(E37+E38)</f>
        <v>0</v>
      </c>
    </row>
    <row r="37" spans="1:12" s="30" customFormat="1" ht="12.75">
      <c r="A37" s="192" t="s">
        <v>179</v>
      </c>
      <c r="B37" s="538" t="s">
        <v>181</v>
      </c>
      <c r="C37" s="128" t="s">
        <v>89</v>
      </c>
      <c r="D37" s="292">
        <v>230</v>
      </c>
      <c r="E37" s="292">
        <v>244</v>
      </c>
      <c r="H37" s="68" t="str">
        <f t="shared" si="1"/>
        <v>4.1</v>
      </c>
      <c r="I37" s="538" t="str">
        <f>B37</f>
        <v>WOOD PELLETS</v>
      </c>
      <c r="J37" s="128" t="s">
        <v>89</v>
      </c>
      <c r="K37" s="216"/>
      <c r="L37" s="217"/>
    </row>
    <row r="38" spans="1:12" s="30" customFormat="1" ht="12.75">
      <c r="A38" s="192" t="s">
        <v>180</v>
      </c>
      <c r="B38" s="538" t="s">
        <v>183</v>
      </c>
      <c r="C38" s="128" t="s">
        <v>89</v>
      </c>
      <c r="D38" s="292">
        <v>17</v>
      </c>
      <c r="E38" s="292">
        <v>19</v>
      </c>
      <c r="H38" s="68" t="str">
        <f t="shared" si="1"/>
        <v>4.2</v>
      </c>
      <c r="I38" s="538" t="str">
        <f>B38</f>
        <v>OTHER AGGLOMERATES</v>
      </c>
      <c r="J38" s="128" t="s">
        <v>89</v>
      </c>
      <c r="K38" s="218"/>
      <c r="L38" s="219"/>
    </row>
    <row r="39" spans="1:12" s="30" customFormat="1" ht="14.25">
      <c r="A39" s="97">
        <v>5</v>
      </c>
      <c r="B39" s="76" t="s">
        <v>46</v>
      </c>
      <c r="C39" s="128" t="s">
        <v>110</v>
      </c>
      <c r="D39" s="292">
        <v>506</v>
      </c>
      <c r="E39" s="292">
        <v>543</v>
      </c>
      <c r="H39" s="68">
        <f t="shared" si="1"/>
        <v>5</v>
      </c>
      <c r="I39" s="545" t="str">
        <f t="shared" si="2"/>
        <v>SAWNWOOD </v>
      </c>
      <c r="J39" s="128" t="s">
        <v>110</v>
      </c>
      <c r="K39" s="214">
        <f>D39-(D40+D41)</f>
        <v>0</v>
      </c>
      <c r="L39" s="215">
        <f>E39-(E40+E41)</f>
        <v>0</v>
      </c>
    </row>
    <row r="40" spans="1:12" s="30" customFormat="1" ht="14.25">
      <c r="A40" s="98" t="s">
        <v>28</v>
      </c>
      <c r="B40" s="69" t="s">
        <v>3</v>
      </c>
      <c r="C40" s="128" t="s">
        <v>110</v>
      </c>
      <c r="D40" s="292">
        <v>137</v>
      </c>
      <c r="E40" s="292">
        <v>145</v>
      </c>
      <c r="H40" s="68" t="str">
        <f t="shared" si="1"/>
        <v>5.C</v>
      </c>
      <c r="I40" s="538" t="str">
        <f t="shared" si="2"/>
        <v>Coniferous</v>
      </c>
      <c r="J40" s="128" t="s">
        <v>110</v>
      </c>
      <c r="K40" s="216"/>
      <c r="L40" s="217"/>
    </row>
    <row r="41" spans="1:12" s="30" customFormat="1" ht="14.25">
      <c r="A41" s="98" t="s">
        <v>84</v>
      </c>
      <c r="B41" s="69" t="s">
        <v>4</v>
      </c>
      <c r="C41" s="128" t="s">
        <v>110</v>
      </c>
      <c r="D41" s="292">
        <v>369</v>
      </c>
      <c r="E41" s="292">
        <v>398</v>
      </c>
      <c r="H41" s="68" t="str">
        <f t="shared" si="1"/>
        <v>5.NC</v>
      </c>
      <c r="I41" s="538" t="str">
        <f t="shared" si="2"/>
        <v>Non-Coniferous</v>
      </c>
      <c r="J41" s="128" t="s">
        <v>110</v>
      </c>
      <c r="K41" s="216"/>
      <c r="L41" s="217"/>
    </row>
    <row r="42" spans="1:12" s="30" customFormat="1" ht="14.25">
      <c r="A42" s="98" t="s">
        <v>99</v>
      </c>
      <c r="B42" s="71" t="s">
        <v>93</v>
      </c>
      <c r="C42" s="128" t="s">
        <v>110</v>
      </c>
      <c r="D42" s="292">
        <v>5</v>
      </c>
      <c r="E42" s="292">
        <v>7</v>
      </c>
      <c r="H42" s="68" t="str">
        <f t="shared" si="1"/>
        <v>5.NC.T</v>
      </c>
      <c r="I42" s="541" t="str">
        <f t="shared" si="2"/>
        <v>of which: Tropical</v>
      </c>
      <c r="J42" s="128" t="s">
        <v>110</v>
      </c>
      <c r="K42" s="218">
        <f>IF(AND(ISNUMBER(D42/D41),D42&gt;D41),"&gt; 5.NC !!","")</f>
      </c>
      <c r="L42" s="219">
        <f>IF(AND(ISNUMBER(E42/E41),E42&gt;E41),"&gt; 5.NC !!","")</f>
      </c>
    </row>
    <row r="43" spans="1:12" s="30" customFormat="1" ht="14.25">
      <c r="A43" s="97">
        <v>6</v>
      </c>
      <c r="B43" s="76" t="s">
        <v>48</v>
      </c>
      <c r="C43" s="128" t="s">
        <v>110</v>
      </c>
      <c r="D43" s="292">
        <v>300</v>
      </c>
      <c r="E43" s="292">
        <v>322</v>
      </c>
      <c r="H43" s="68">
        <f t="shared" si="1"/>
        <v>6</v>
      </c>
      <c r="I43" s="545" t="str">
        <f t="shared" si="2"/>
        <v>WOOD-BASED PANELS</v>
      </c>
      <c r="J43" s="128" t="s">
        <v>110</v>
      </c>
      <c r="K43" s="214">
        <f>D43-(D44+D48+D52+D54)</f>
        <v>0</v>
      </c>
      <c r="L43" s="215">
        <f>E43-(E44+E48+E52+E54)</f>
        <v>0</v>
      </c>
    </row>
    <row r="44" spans="1:12" s="30" customFormat="1" ht="14.25">
      <c r="A44" s="98">
        <v>6.1</v>
      </c>
      <c r="B44" s="69" t="s">
        <v>47</v>
      </c>
      <c r="C44" s="128" t="s">
        <v>110</v>
      </c>
      <c r="D44" s="292">
        <v>28</v>
      </c>
      <c r="E44" s="292">
        <v>34</v>
      </c>
      <c r="H44" s="68">
        <f t="shared" si="1"/>
        <v>6.1</v>
      </c>
      <c r="I44" s="538" t="str">
        <f t="shared" si="2"/>
        <v>VENEER SHEETS</v>
      </c>
      <c r="J44" s="128" t="s">
        <v>110</v>
      </c>
      <c r="K44" s="222">
        <f>D44-(D45+D46)</f>
        <v>0</v>
      </c>
      <c r="L44" s="223">
        <f>E44-(E45+E46)</f>
        <v>0</v>
      </c>
    </row>
    <row r="45" spans="1:12" s="30" customFormat="1" ht="14.25">
      <c r="A45" s="98" t="s">
        <v>29</v>
      </c>
      <c r="B45" s="71" t="s">
        <v>3</v>
      </c>
      <c r="C45" s="128" t="s">
        <v>110</v>
      </c>
      <c r="D45" s="292">
        <v>0</v>
      </c>
      <c r="E45" s="292">
        <v>0</v>
      </c>
      <c r="H45" s="68" t="str">
        <f t="shared" si="1"/>
        <v>6.1.C</v>
      </c>
      <c r="I45" s="541" t="str">
        <f t="shared" si="2"/>
        <v>Coniferous</v>
      </c>
      <c r="J45" s="128" t="s">
        <v>110</v>
      </c>
      <c r="K45" s="216"/>
      <c r="L45" s="217"/>
    </row>
    <row r="46" spans="1:12" s="30" customFormat="1" ht="14.25">
      <c r="A46" s="98" t="s">
        <v>86</v>
      </c>
      <c r="B46" s="71" t="s">
        <v>4</v>
      </c>
      <c r="C46" s="128" t="s">
        <v>110</v>
      </c>
      <c r="D46" s="292">
        <v>28</v>
      </c>
      <c r="E46" s="292">
        <v>34</v>
      </c>
      <c r="H46" s="68" t="str">
        <f t="shared" si="1"/>
        <v>6.1.NC</v>
      </c>
      <c r="I46" s="541" t="str">
        <f t="shared" si="2"/>
        <v>Non-Coniferous</v>
      </c>
      <c r="J46" s="128" t="s">
        <v>110</v>
      </c>
      <c r="K46" s="216" t="s">
        <v>0</v>
      </c>
      <c r="L46" s="217"/>
    </row>
    <row r="47" spans="1:12" s="30" customFormat="1" ht="14.25">
      <c r="A47" s="98" t="s">
        <v>100</v>
      </c>
      <c r="B47" s="74" t="s">
        <v>93</v>
      </c>
      <c r="C47" s="128" t="s">
        <v>110</v>
      </c>
      <c r="D47" s="292">
        <v>0</v>
      </c>
      <c r="E47" s="292">
        <v>0</v>
      </c>
      <c r="H47" s="68" t="str">
        <f t="shared" si="1"/>
        <v>6.1.NC.T</v>
      </c>
      <c r="I47" s="542" t="str">
        <f t="shared" si="2"/>
        <v>of which: Tropical</v>
      </c>
      <c r="J47" s="128" t="s">
        <v>110</v>
      </c>
      <c r="K47" s="216">
        <f>IF(AND(ISNUMBER(D47/D46),D47&gt;D46),"&gt; 6.1.NC !!","")</f>
      </c>
      <c r="L47" s="217">
        <f>IF(AND(ISNUMBER(E47/E46),E47&gt;E46),"&gt; 6.1.NC !!","")</f>
      </c>
    </row>
    <row r="48" spans="1:12" s="30" customFormat="1" ht="14.25">
      <c r="A48" s="98">
        <v>6.2</v>
      </c>
      <c r="B48" s="69" t="s">
        <v>50</v>
      </c>
      <c r="C48" s="128" t="s">
        <v>110</v>
      </c>
      <c r="D48" s="292">
        <v>16</v>
      </c>
      <c r="E48" s="292">
        <v>45</v>
      </c>
      <c r="H48" s="68">
        <f t="shared" si="1"/>
        <v>6.2</v>
      </c>
      <c r="I48" s="538" t="str">
        <f t="shared" si="2"/>
        <v>PLYWOOD </v>
      </c>
      <c r="J48" s="128" t="s">
        <v>110</v>
      </c>
      <c r="K48" s="222">
        <f>D48-(D49+D50)</f>
        <v>0</v>
      </c>
      <c r="L48" s="223">
        <f>E48-(E49+E50)</f>
        <v>0</v>
      </c>
    </row>
    <row r="49" spans="1:12" s="30" customFormat="1" ht="14.25">
      <c r="A49" s="98" t="s">
        <v>30</v>
      </c>
      <c r="B49" s="71" t="s">
        <v>3</v>
      </c>
      <c r="C49" s="128" t="s">
        <v>110</v>
      </c>
      <c r="D49" s="292">
        <v>0</v>
      </c>
      <c r="E49" s="292">
        <v>0</v>
      </c>
      <c r="H49" s="68" t="str">
        <f t="shared" si="1"/>
        <v>6.2.C</v>
      </c>
      <c r="I49" s="541" t="str">
        <f t="shared" si="2"/>
        <v>Coniferous</v>
      </c>
      <c r="J49" s="128" t="s">
        <v>110</v>
      </c>
      <c r="K49" s="216"/>
      <c r="L49" s="217"/>
    </row>
    <row r="50" spans="1:12" s="30" customFormat="1" ht="14.25">
      <c r="A50" s="98" t="s">
        <v>87</v>
      </c>
      <c r="B50" s="71" t="s">
        <v>4</v>
      </c>
      <c r="C50" s="128" t="s">
        <v>110</v>
      </c>
      <c r="D50" s="292">
        <v>16</v>
      </c>
      <c r="E50" s="292">
        <v>45</v>
      </c>
      <c r="H50" s="68" t="str">
        <f t="shared" si="1"/>
        <v>6.2.NC</v>
      </c>
      <c r="I50" s="541" t="str">
        <f t="shared" si="2"/>
        <v>Non-Coniferous</v>
      </c>
      <c r="J50" s="128" t="s">
        <v>110</v>
      </c>
      <c r="K50" s="216"/>
      <c r="L50" s="217"/>
    </row>
    <row r="51" spans="1:12" s="30" customFormat="1" ht="14.25">
      <c r="A51" s="98" t="s">
        <v>101</v>
      </c>
      <c r="B51" s="74" t="s">
        <v>93</v>
      </c>
      <c r="C51" s="128" t="s">
        <v>110</v>
      </c>
      <c r="D51" s="292">
        <v>0</v>
      </c>
      <c r="E51" s="292">
        <v>0</v>
      </c>
      <c r="H51" s="68" t="str">
        <f t="shared" si="1"/>
        <v>6.2.NC.T</v>
      </c>
      <c r="I51" s="542" t="str">
        <f t="shared" si="2"/>
        <v>of which: Tropical</v>
      </c>
      <c r="J51" s="128" t="s">
        <v>110</v>
      </c>
      <c r="K51" s="216">
        <f>IF(AND(ISNUMBER(D51/D50),D51&gt;D50),"&gt; 6.2.NC !!","")</f>
      </c>
      <c r="L51" s="216">
        <f>IF(AND(ISNUMBER(E51/E50),E51&gt;E50),"&gt; 6.2.NC !!","")</f>
      </c>
    </row>
    <row r="52" spans="1:12" s="30" customFormat="1" ht="14.25">
      <c r="A52" s="98">
        <v>6.3</v>
      </c>
      <c r="B52" s="526" t="s">
        <v>212</v>
      </c>
      <c r="C52" s="128" t="s">
        <v>110</v>
      </c>
      <c r="D52" s="292">
        <v>228</v>
      </c>
      <c r="E52" s="292">
        <v>216</v>
      </c>
      <c r="H52" s="68">
        <f t="shared" si="1"/>
        <v>6.3</v>
      </c>
      <c r="I52" s="538" t="str">
        <f t="shared" si="2"/>
        <v>PARTICLE BOARD, ORIENTED STRANDBOARD (OSB) AND SIMILAR BOARD</v>
      </c>
      <c r="J52" s="128" t="s">
        <v>110</v>
      </c>
      <c r="K52" s="216"/>
      <c r="L52" s="217"/>
    </row>
    <row r="53" spans="1:12" s="30" customFormat="1" ht="14.25">
      <c r="A53" s="98" t="s">
        <v>62</v>
      </c>
      <c r="B53" s="77" t="s">
        <v>184</v>
      </c>
      <c r="C53" s="128" t="s">
        <v>110</v>
      </c>
      <c r="D53" s="292">
        <v>0</v>
      </c>
      <c r="E53" s="292">
        <v>0</v>
      </c>
      <c r="F53" s="24"/>
      <c r="H53" s="68" t="str">
        <f t="shared" si="1"/>
        <v>6.3.1</v>
      </c>
      <c r="I53" s="541" t="str">
        <f t="shared" si="2"/>
        <v>of which: ORIENTED STRANDBOARD (OSB)</v>
      </c>
      <c r="J53" s="128" t="s">
        <v>110</v>
      </c>
      <c r="K53" s="216">
        <f>IF(AND(ISNUMBER(D53/D52),D53&gt;D52),"&gt; 6.3 !!","")</f>
      </c>
      <c r="L53" s="217">
        <f>IF(AND(ISNUMBER(E53/E52),E53&gt;E52),"&gt; 6.3 !!","")</f>
      </c>
    </row>
    <row r="54" spans="1:12" s="30" customFormat="1" ht="14.25">
      <c r="A54" s="98">
        <v>6.4</v>
      </c>
      <c r="B54" s="69" t="s">
        <v>51</v>
      </c>
      <c r="C54" s="128" t="s">
        <v>110</v>
      </c>
      <c r="D54" s="292">
        <v>28</v>
      </c>
      <c r="E54" s="292">
        <v>27</v>
      </c>
      <c r="H54" s="68">
        <f t="shared" si="1"/>
        <v>6.4</v>
      </c>
      <c r="I54" s="538" t="str">
        <f t="shared" si="2"/>
        <v>FIBREBOARD </v>
      </c>
      <c r="J54" s="128" t="s">
        <v>110</v>
      </c>
      <c r="K54" s="222">
        <f>D54-(D55+D56+D57)</f>
        <v>0</v>
      </c>
      <c r="L54" s="223">
        <f>E54-(E55+E56+E57)</f>
        <v>0</v>
      </c>
    </row>
    <row r="55" spans="1:12" s="30" customFormat="1" ht="14.25">
      <c r="A55" s="98" t="s">
        <v>31</v>
      </c>
      <c r="B55" s="71" t="s">
        <v>52</v>
      </c>
      <c r="C55" s="128" t="s">
        <v>110</v>
      </c>
      <c r="D55" s="292">
        <v>28</v>
      </c>
      <c r="E55" s="292">
        <v>27</v>
      </c>
      <c r="H55" s="68" t="str">
        <f t="shared" si="1"/>
        <v>6.4.1</v>
      </c>
      <c r="I55" s="541" t="str">
        <f t="shared" si="2"/>
        <v>HARDBOARD </v>
      </c>
      <c r="J55" s="128" t="s">
        <v>110</v>
      </c>
      <c r="K55" s="216"/>
      <c r="L55" s="217"/>
    </row>
    <row r="56" spans="1:12" s="30" customFormat="1" ht="14.25">
      <c r="A56" s="98" t="s">
        <v>32</v>
      </c>
      <c r="B56" s="71" t="s">
        <v>225</v>
      </c>
      <c r="C56" s="128" t="s">
        <v>110</v>
      </c>
      <c r="D56" s="292">
        <v>0</v>
      </c>
      <c r="E56" s="292">
        <v>0</v>
      </c>
      <c r="H56" s="68" t="str">
        <f t="shared" si="1"/>
        <v>6.4.2</v>
      </c>
      <c r="I56" s="541" t="str">
        <f t="shared" si="2"/>
        <v>MEDIUM/HIGH DENSITY FIBREBOARD (MDF/HDF)</v>
      </c>
      <c r="J56" s="128" t="s">
        <v>110</v>
      </c>
      <c r="K56" s="216"/>
      <c r="L56" s="217"/>
    </row>
    <row r="57" spans="1:12" s="30" customFormat="1" ht="14.25">
      <c r="A57" s="98" t="s">
        <v>33</v>
      </c>
      <c r="B57" s="85" t="s">
        <v>133</v>
      </c>
      <c r="C57" s="128" t="s">
        <v>110</v>
      </c>
      <c r="D57" s="292">
        <v>0</v>
      </c>
      <c r="E57" s="292">
        <v>0</v>
      </c>
      <c r="H57" s="68" t="str">
        <f t="shared" si="1"/>
        <v>6.4.3</v>
      </c>
      <c r="I57" s="546" t="str">
        <f t="shared" si="2"/>
        <v>OTHER FIBREBOARD </v>
      </c>
      <c r="J57" s="128" t="s">
        <v>110</v>
      </c>
      <c r="K57" s="218"/>
      <c r="L57" s="219"/>
    </row>
    <row r="58" spans="1:12" s="30" customFormat="1" ht="12.75" customHeight="1">
      <c r="A58" s="99">
        <v>7</v>
      </c>
      <c r="B58" s="76" t="s">
        <v>53</v>
      </c>
      <c r="C58" s="129" t="s">
        <v>89</v>
      </c>
      <c r="D58" s="292">
        <v>0</v>
      </c>
      <c r="E58" s="292">
        <v>0</v>
      </c>
      <c r="H58" s="68">
        <f t="shared" si="1"/>
        <v>7</v>
      </c>
      <c r="I58" s="545" t="str">
        <f t="shared" si="2"/>
        <v>WOOD PULP</v>
      </c>
      <c r="J58" s="129" t="s">
        <v>89</v>
      </c>
      <c r="K58" s="214">
        <f>D58-(D59+D60+D61+D66)</f>
        <v>0</v>
      </c>
      <c r="L58" s="215">
        <f>E58-(E59+E60+E61+E66)</f>
        <v>0</v>
      </c>
    </row>
    <row r="59" spans="1:12" s="30" customFormat="1" ht="12.75" customHeight="1">
      <c r="A59" s="100">
        <v>7.1</v>
      </c>
      <c r="B59" s="79" t="s">
        <v>185</v>
      </c>
      <c r="C59" s="129" t="s">
        <v>89</v>
      </c>
      <c r="D59" s="292">
        <v>0</v>
      </c>
      <c r="E59" s="292">
        <v>0</v>
      </c>
      <c r="H59" s="68">
        <f t="shared" si="1"/>
        <v>7.1</v>
      </c>
      <c r="I59" s="538" t="str">
        <f t="shared" si="2"/>
        <v>MECHANICAL WOOD PULP</v>
      </c>
      <c r="J59" s="129" t="s">
        <v>89</v>
      </c>
      <c r="K59" s="216"/>
      <c r="L59" s="217"/>
    </row>
    <row r="60" spans="1:12" s="30" customFormat="1" ht="12.75" customHeight="1">
      <c r="A60" s="100">
        <v>7.2</v>
      </c>
      <c r="B60" s="80" t="s">
        <v>186</v>
      </c>
      <c r="C60" s="129" t="s">
        <v>89</v>
      </c>
      <c r="D60" s="292">
        <v>0</v>
      </c>
      <c r="E60" s="292">
        <v>0</v>
      </c>
      <c r="H60" s="68">
        <f t="shared" si="1"/>
        <v>7.2</v>
      </c>
      <c r="I60" s="538" t="str">
        <f t="shared" si="2"/>
        <v>SEMI-CHEMICAL WOOD PULP</v>
      </c>
      <c r="J60" s="129" t="s">
        <v>89</v>
      </c>
      <c r="K60" s="216"/>
      <c r="L60" s="217"/>
    </row>
    <row r="61" spans="1:12" s="30" customFormat="1" ht="12.75" customHeight="1">
      <c r="A61" s="100">
        <v>7.3</v>
      </c>
      <c r="B61" s="69" t="s">
        <v>187</v>
      </c>
      <c r="C61" s="133" t="s">
        <v>89</v>
      </c>
      <c r="D61" s="292">
        <v>0</v>
      </c>
      <c r="E61" s="292">
        <v>0</v>
      </c>
      <c r="H61" s="68">
        <f t="shared" si="1"/>
        <v>7.3</v>
      </c>
      <c r="I61" s="538" t="str">
        <f t="shared" si="2"/>
        <v>CHEMICAL WOOD PULP</v>
      </c>
      <c r="J61" s="133" t="s">
        <v>89</v>
      </c>
      <c r="K61" s="222">
        <f>D61-(D62+D63+D64+D65)</f>
        <v>0</v>
      </c>
      <c r="L61" s="223">
        <f>E61-(E62+E63+E64+E65)</f>
        <v>0</v>
      </c>
    </row>
    <row r="62" spans="1:12" s="30" customFormat="1" ht="12.75" customHeight="1">
      <c r="A62" s="100" t="s">
        <v>34</v>
      </c>
      <c r="B62" s="71" t="s">
        <v>188</v>
      </c>
      <c r="C62" s="129" t="s">
        <v>89</v>
      </c>
      <c r="D62" s="292">
        <v>0</v>
      </c>
      <c r="E62" s="292">
        <v>0</v>
      </c>
      <c r="H62" s="68" t="str">
        <f t="shared" si="1"/>
        <v>7.3.1</v>
      </c>
      <c r="I62" s="541" t="str">
        <f t="shared" si="2"/>
        <v>SULPHATE UNBLEACHED PULP</v>
      </c>
      <c r="J62" s="129" t="s">
        <v>89</v>
      </c>
      <c r="K62" s="216"/>
      <c r="L62" s="217"/>
    </row>
    <row r="63" spans="1:12" s="30" customFormat="1" ht="12.75" customHeight="1">
      <c r="A63" s="100" t="s">
        <v>35</v>
      </c>
      <c r="B63" s="71" t="s">
        <v>189</v>
      </c>
      <c r="C63" s="129" t="s">
        <v>89</v>
      </c>
      <c r="D63" s="292">
        <v>0</v>
      </c>
      <c r="E63" s="292">
        <v>0</v>
      </c>
      <c r="H63" s="68" t="str">
        <f t="shared" si="1"/>
        <v>7.3.2</v>
      </c>
      <c r="I63" s="541" t="str">
        <f t="shared" si="2"/>
        <v>SULPHATE BLEACHED PULP</v>
      </c>
      <c r="J63" s="129" t="s">
        <v>89</v>
      </c>
      <c r="K63" s="216"/>
      <c r="L63" s="217"/>
    </row>
    <row r="64" spans="1:12" s="30" customFormat="1" ht="12.75" customHeight="1">
      <c r="A64" s="100" t="s">
        <v>36</v>
      </c>
      <c r="B64" s="71" t="s">
        <v>190</v>
      </c>
      <c r="C64" s="129" t="s">
        <v>89</v>
      </c>
      <c r="D64" s="292">
        <v>0</v>
      </c>
      <c r="E64" s="292">
        <v>0</v>
      </c>
      <c r="H64" s="68" t="str">
        <f t="shared" si="1"/>
        <v>7.3.3</v>
      </c>
      <c r="I64" s="541" t="str">
        <f t="shared" si="2"/>
        <v>SULPHITE UNBLEACHED PULP</v>
      </c>
      <c r="J64" s="129" t="s">
        <v>89</v>
      </c>
      <c r="K64" s="216"/>
      <c r="L64" s="217"/>
    </row>
    <row r="65" spans="1:12" s="30" customFormat="1" ht="12.75" customHeight="1">
      <c r="A65" s="100" t="s">
        <v>37</v>
      </c>
      <c r="B65" s="72" t="s">
        <v>191</v>
      </c>
      <c r="C65" s="129" t="s">
        <v>89</v>
      </c>
      <c r="D65" s="292">
        <v>0</v>
      </c>
      <c r="E65" s="292">
        <v>0</v>
      </c>
      <c r="H65" s="68" t="str">
        <f t="shared" si="1"/>
        <v>7.3.4</v>
      </c>
      <c r="I65" s="541" t="str">
        <f t="shared" si="2"/>
        <v>SULPHITE BLEACHED PULP</v>
      </c>
      <c r="J65" s="129" t="s">
        <v>89</v>
      </c>
      <c r="K65" s="216"/>
      <c r="L65" s="217"/>
    </row>
    <row r="66" spans="1:12" s="30" customFormat="1" ht="12.75" customHeight="1">
      <c r="A66" s="100">
        <v>7.4</v>
      </c>
      <c r="B66" s="69" t="s">
        <v>54</v>
      </c>
      <c r="C66" s="129" t="s">
        <v>89</v>
      </c>
      <c r="D66" s="292">
        <v>0</v>
      </c>
      <c r="E66" s="292">
        <v>0</v>
      </c>
      <c r="H66" s="68">
        <f t="shared" si="1"/>
        <v>7.4</v>
      </c>
      <c r="I66" s="538" t="str">
        <f t="shared" si="2"/>
        <v>DISSOLVING GRADES</v>
      </c>
      <c r="J66" s="129" t="s">
        <v>89</v>
      </c>
      <c r="K66" s="218"/>
      <c r="L66" s="219"/>
    </row>
    <row r="67" spans="1:12" s="30" customFormat="1" ht="12.75" customHeight="1">
      <c r="A67" s="99">
        <v>8</v>
      </c>
      <c r="B67" s="76" t="s">
        <v>61</v>
      </c>
      <c r="C67" s="129" t="s">
        <v>89</v>
      </c>
      <c r="D67" s="292">
        <v>0</v>
      </c>
      <c r="E67" s="292">
        <v>0</v>
      </c>
      <c r="H67" s="68">
        <f t="shared" si="1"/>
        <v>8</v>
      </c>
      <c r="I67" s="545" t="str">
        <f t="shared" si="2"/>
        <v>OTHER PULP </v>
      </c>
      <c r="J67" s="129" t="s">
        <v>89</v>
      </c>
      <c r="K67" s="214">
        <f>D67-(D68+D69)</f>
        <v>0</v>
      </c>
      <c r="L67" s="215">
        <f>E67-(E68+E69)</f>
        <v>0</v>
      </c>
    </row>
    <row r="68" spans="1:12" s="30" customFormat="1" ht="12.75" customHeight="1">
      <c r="A68" s="98">
        <v>8.1</v>
      </c>
      <c r="B68" s="81" t="s">
        <v>78</v>
      </c>
      <c r="C68" s="129" t="s">
        <v>89</v>
      </c>
      <c r="D68" s="292">
        <v>0</v>
      </c>
      <c r="E68" s="292">
        <v>0</v>
      </c>
      <c r="H68" s="68">
        <f t="shared" si="1"/>
        <v>8.1</v>
      </c>
      <c r="I68" s="547" t="str">
        <f t="shared" si="2"/>
        <v>PULP FROM FIBRES OTHER THAN WOOD</v>
      </c>
      <c r="J68" s="129" t="s">
        <v>89</v>
      </c>
      <c r="K68" s="216"/>
      <c r="L68" s="217"/>
    </row>
    <row r="69" spans="1:12" s="30" customFormat="1" ht="12.75" customHeight="1">
      <c r="A69" s="100">
        <v>8.2</v>
      </c>
      <c r="B69" s="82" t="s">
        <v>63</v>
      </c>
      <c r="C69" s="129" t="s">
        <v>89</v>
      </c>
      <c r="D69" s="292">
        <v>0</v>
      </c>
      <c r="E69" s="292">
        <v>0</v>
      </c>
      <c r="H69" s="68">
        <f t="shared" si="1"/>
        <v>8.2</v>
      </c>
      <c r="I69" s="548" t="str">
        <f t="shared" si="2"/>
        <v>RECOVERED FIBRE PULP</v>
      </c>
      <c r="J69" s="129" t="s">
        <v>89</v>
      </c>
      <c r="K69" s="218"/>
      <c r="L69" s="219"/>
    </row>
    <row r="70" spans="1:12" s="24" customFormat="1" ht="12.75" customHeight="1">
      <c r="A70" s="97">
        <v>9</v>
      </c>
      <c r="B70" s="83" t="s">
        <v>55</v>
      </c>
      <c r="C70" s="129" t="s">
        <v>89</v>
      </c>
      <c r="D70" s="292">
        <v>157</v>
      </c>
      <c r="E70" s="292">
        <v>178</v>
      </c>
      <c r="H70" s="68">
        <f t="shared" si="1"/>
        <v>9</v>
      </c>
      <c r="I70" s="549" t="str">
        <f t="shared" si="2"/>
        <v>RECOVERED PAPER</v>
      </c>
      <c r="J70" s="129" t="s">
        <v>89</v>
      </c>
      <c r="K70" s="227"/>
      <c r="L70" s="228"/>
    </row>
    <row r="71" spans="1:12" s="30" customFormat="1" ht="12.75" customHeight="1">
      <c r="A71" s="99">
        <v>10</v>
      </c>
      <c r="B71" s="134" t="s">
        <v>56</v>
      </c>
      <c r="C71" s="129" t="s">
        <v>89</v>
      </c>
      <c r="D71" s="292">
        <v>506</v>
      </c>
      <c r="E71" s="292">
        <v>532</v>
      </c>
      <c r="H71" s="68">
        <f t="shared" si="1"/>
        <v>10</v>
      </c>
      <c r="I71" s="550" t="str">
        <f t="shared" si="2"/>
        <v>PAPER AND PAPERBOARD</v>
      </c>
      <c r="J71" s="129" t="s">
        <v>89</v>
      </c>
      <c r="K71" s="214">
        <f>D71-(D72+D77+D78+D83)</f>
        <v>0</v>
      </c>
      <c r="L71" s="215">
        <f>E71-(E72+E77+E78+E83)</f>
        <v>0</v>
      </c>
    </row>
    <row r="72" spans="1:12" s="30" customFormat="1" ht="12.75" customHeight="1">
      <c r="A72" s="100">
        <v>10.1</v>
      </c>
      <c r="B72" s="125" t="s">
        <v>65</v>
      </c>
      <c r="C72" s="133" t="s">
        <v>89</v>
      </c>
      <c r="D72" s="292">
        <v>136</v>
      </c>
      <c r="E72" s="292">
        <v>144</v>
      </c>
      <c r="H72" s="68">
        <f t="shared" si="1"/>
        <v>10.1</v>
      </c>
      <c r="I72" s="551" t="str">
        <f t="shared" si="2"/>
        <v>GRAPHIC PAPERS</v>
      </c>
      <c r="J72" s="133" t="s">
        <v>89</v>
      </c>
      <c r="K72" s="222">
        <f>D72-(D73+D74+D75+D76)</f>
        <v>0</v>
      </c>
      <c r="L72" s="223">
        <f>E72-(E73+E74+E75+E76)</f>
        <v>0</v>
      </c>
    </row>
    <row r="73" spans="1:12" s="30" customFormat="1" ht="12.75" customHeight="1">
      <c r="A73" s="100" t="s">
        <v>66</v>
      </c>
      <c r="B73" s="84" t="s">
        <v>57</v>
      </c>
      <c r="C73" s="129" t="s">
        <v>89</v>
      </c>
      <c r="D73" s="292">
        <v>136</v>
      </c>
      <c r="E73" s="292">
        <v>144</v>
      </c>
      <c r="H73" s="68" t="str">
        <f t="shared" si="1"/>
        <v>10.1.1</v>
      </c>
      <c r="I73" s="552" t="str">
        <f t="shared" si="2"/>
        <v>NEWSPRINT</v>
      </c>
      <c r="J73" s="129" t="s">
        <v>89</v>
      </c>
      <c r="K73" s="216"/>
      <c r="L73" s="217"/>
    </row>
    <row r="74" spans="1:12" s="30" customFormat="1" ht="12.75" customHeight="1">
      <c r="A74" s="100" t="s">
        <v>67</v>
      </c>
      <c r="B74" s="84" t="s">
        <v>68</v>
      </c>
      <c r="C74" s="129" t="s">
        <v>89</v>
      </c>
      <c r="D74" s="292">
        <v>0</v>
      </c>
      <c r="E74" s="292">
        <v>0</v>
      </c>
      <c r="H74" s="68" t="str">
        <f t="shared" si="1"/>
        <v>10.1.2</v>
      </c>
      <c r="I74" s="552" t="str">
        <f t="shared" si="2"/>
        <v>UNCOATED MECHANICAL</v>
      </c>
      <c r="J74" s="129" t="s">
        <v>89</v>
      </c>
      <c r="K74" s="216"/>
      <c r="L74" s="217"/>
    </row>
    <row r="75" spans="1:12" s="30" customFormat="1" ht="12.75" customHeight="1">
      <c r="A75" s="100" t="s">
        <v>69</v>
      </c>
      <c r="B75" s="84" t="s">
        <v>70</v>
      </c>
      <c r="C75" s="129" t="s">
        <v>89</v>
      </c>
      <c r="D75" s="292">
        <v>0</v>
      </c>
      <c r="E75" s="292">
        <v>0</v>
      </c>
      <c r="H75" s="68" t="str">
        <f t="shared" si="1"/>
        <v>10.1.3</v>
      </c>
      <c r="I75" s="552" t="str">
        <f t="shared" si="2"/>
        <v>UNCOATED WOODFREE</v>
      </c>
      <c r="J75" s="129" t="s">
        <v>89</v>
      </c>
      <c r="K75" s="216"/>
      <c r="L75" s="217"/>
    </row>
    <row r="76" spans="1:12" s="30" customFormat="1" ht="12.75" customHeight="1">
      <c r="A76" s="100" t="s">
        <v>71</v>
      </c>
      <c r="B76" s="85" t="s">
        <v>72</v>
      </c>
      <c r="C76" s="129" t="s">
        <v>89</v>
      </c>
      <c r="D76" s="292">
        <v>0</v>
      </c>
      <c r="E76" s="292">
        <v>0</v>
      </c>
      <c r="H76" s="68" t="str">
        <f t="shared" si="1"/>
        <v>10.1.4</v>
      </c>
      <c r="I76" s="552" t="str">
        <f t="shared" si="2"/>
        <v>COATED PAPERS</v>
      </c>
      <c r="J76" s="129" t="s">
        <v>89</v>
      </c>
      <c r="K76" s="216"/>
      <c r="L76" s="217"/>
    </row>
    <row r="77" spans="1:12" s="30" customFormat="1" ht="12.75" customHeight="1">
      <c r="A77" s="100">
        <v>10.2</v>
      </c>
      <c r="B77" s="86" t="s">
        <v>213</v>
      </c>
      <c r="C77" s="129" t="s">
        <v>89</v>
      </c>
      <c r="D77" s="292">
        <v>44</v>
      </c>
      <c r="E77" s="292">
        <v>48</v>
      </c>
      <c r="H77" s="68">
        <f t="shared" si="1"/>
        <v>10.2</v>
      </c>
      <c r="I77" s="551" t="str">
        <f t="shared" si="2"/>
        <v>HOUSEHOLD AND SANITARY PAPERS</v>
      </c>
      <c r="J77" s="129" t="s">
        <v>89</v>
      </c>
      <c r="K77" s="216"/>
      <c r="L77" s="217"/>
    </row>
    <row r="78" spans="1:12" s="30" customFormat="1" ht="12.75" customHeight="1">
      <c r="A78" s="100">
        <v>10.3</v>
      </c>
      <c r="B78" s="125" t="s">
        <v>73</v>
      </c>
      <c r="C78" s="133" t="s">
        <v>89</v>
      </c>
      <c r="D78" s="292">
        <v>305</v>
      </c>
      <c r="E78" s="292">
        <v>317</v>
      </c>
      <c r="H78" s="68">
        <f t="shared" si="1"/>
        <v>10.3</v>
      </c>
      <c r="I78" s="551" t="str">
        <f t="shared" si="2"/>
        <v>PACKAGING MATERIALS</v>
      </c>
      <c r="J78" s="133" t="s">
        <v>89</v>
      </c>
      <c r="K78" s="222">
        <f>D78-(D79+D80+D81+D82)</f>
        <v>0</v>
      </c>
      <c r="L78" s="223">
        <f>E78-(E79+E80+E81+E82)</f>
        <v>0</v>
      </c>
    </row>
    <row r="79" spans="1:12" s="30" customFormat="1" ht="12.75" customHeight="1">
      <c r="A79" s="100" t="s">
        <v>38</v>
      </c>
      <c r="B79" s="84" t="s">
        <v>74</v>
      </c>
      <c r="C79" s="129" t="s">
        <v>89</v>
      </c>
      <c r="D79" s="292">
        <v>111</v>
      </c>
      <c r="E79" s="292">
        <v>114</v>
      </c>
      <c r="H79" s="68" t="str">
        <f t="shared" si="1"/>
        <v>10.3.1</v>
      </c>
      <c r="I79" s="552" t="str">
        <f t="shared" si="2"/>
        <v>CASE MATERIALS</v>
      </c>
      <c r="J79" s="129" t="s">
        <v>89</v>
      </c>
      <c r="K79" s="216"/>
      <c r="L79" s="217"/>
    </row>
    <row r="80" spans="1:12" s="30" customFormat="1" ht="12.75" customHeight="1">
      <c r="A80" s="100" t="s">
        <v>39</v>
      </c>
      <c r="B80" s="84" t="s">
        <v>134</v>
      </c>
      <c r="C80" s="129" t="s">
        <v>89</v>
      </c>
      <c r="D80" s="292">
        <v>49</v>
      </c>
      <c r="E80" s="292">
        <v>52</v>
      </c>
      <c r="H80" s="68" t="str">
        <f t="shared" si="1"/>
        <v>10.3.2</v>
      </c>
      <c r="I80" s="552" t="str">
        <f>B80</f>
        <v>CARTONBOARD</v>
      </c>
      <c r="J80" s="129" t="s">
        <v>89</v>
      </c>
      <c r="K80" s="216"/>
      <c r="L80" s="217"/>
    </row>
    <row r="81" spans="1:12" s="30" customFormat="1" ht="12.75" customHeight="1">
      <c r="A81" s="100" t="s">
        <v>40</v>
      </c>
      <c r="B81" s="84" t="s">
        <v>75</v>
      </c>
      <c r="C81" s="129" t="s">
        <v>89</v>
      </c>
      <c r="D81" s="293">
        <v>79</v>
      </c>
      <c r="E81" s="293">
        <v>82</v>
      </c>
      <c r="H81" s="68" t="str">
        <f>A81</f>
        <v>10.3.3</v>
      </c>
      <c r="I81" s="552" t="str">
        <f>B81</f>
        <v>WRAPPING PAPERS</v>
      </c>
      <c r="J81" s="129" t="s">
        <v>89</v>
      </c>
      <c r="K81" s="216"/>
      <c r="L81" s="217"/>
    </row>
    <row r="82" spans="1:12" s="30" customFormat="1" ht="12.75" customHeight="1">
      <c r="A82" s="100" t="s">
        <v>76</v>
      </c>
      <c r="B82" s="85" t="s">
        <v>77</v>
      </c>
      <c r="C82" s="129" t="s">
        <v>89</v>
      </c>
      <c r="D82" s="293">
        <v>66</v>
      </c>
      <c r="E82" s="293">
        <v>69</v>
      </c>
      <c r="H82" s="68" t="str">
        <f>A82</f>
        <v>10.3.4</v>
      </c>
      <c r="I82" s="552" t="str">
        <f>B82</f>
        <v>OTHER PAPERS MAINLY FOR PACKAGING</v>
      </c>
      <c r="J82" s="129" t="s">
        <v>89</v>
      </c>
      <c r="K82" s="216"/>
      <c r="L82" s="217"/>
    </row>
    <row r="83" spans="1:12" s="30" customFormat="1" ht="12.75" customHeight="1" thickBot="1">
      <c r="A83" s="101">
        <v>10.4</v>
      </c>
      <c r="B83" s="87" t="s">
        <v>214</v>
      </c>
      <c r="C83" s="130" t="s">
        <v>89</v>
      </c>
      <c r="D83" s="294">
        <v>21</v>
      </c>
      <c r="E83" s="294">
        <v>23</v>
      </c>
      <c r="H83" s="229">
        <f>A83</f>
        <v>10.4</v>
      </c>
      <c r="I83" s="553" t="str">
        <f>B83</f>
        <v>OTHER PAPER AND PAPERBOARD N.E.S. (NOT ELSEWHERE SPECIFIED)</v>
      </c>
      <c r="J83" s="130" t="s">
        <v>89</v>
      </c>
      <c r="K83" s="218"/>
      <c r="L83" s="219"/>
    </row>
    <row r="84" spans="1:9" s="30" customFormat="1" ht="16.5" customHeight="1">
      <c r="A84" s="352"/>
      <c r="B84" s="269" t="s">
        <v>153</v>
      </c>
      <c r="C84" s="352"/>
      <c r="D84" s="353"/>
      <c r="E84" s="32"/>
      <c r="H84" s="29" t="s">
        <v>0</v>
      </c>
      <c r="I84" s="269" t="s">
        <v>153</v>
      </c>
    </row>
    <row r="85" spans="1:8" s="30" customFormat="1" ht="12.75" customHeight="1">
      <c r="A85" s="352"/>
      <c r="B85" s="268"/>
      <c r="C85" s="352"/>
      <c r="D85" s="353"/>
      <c r="E85" s="32"/>
      <c r="H85" s="29" t="s">
        <v>0</v>
      </c>
    </row>
    <row r="86" spans="1:8" ht="12.75" customHeight="1">
      <c r="A86" s="354"/>
      <c r="B86" s="354"/>
      <c r="C86" s="354"/>
      <c r="D86" s="354"/>
      <c r="H86" s="29" t="s">
        <v>0</v>
      </c>
    </row>
    <row r="87" spans="1:8" ht="12.75" customHeight="1">
      <c r="A87" s="354"/>
      <c r="B87" s="354"/>
      <c r="C87" s="354"/>
      <c r="D87" s="354"/>
      <c r="H87" s="29" t="s">
        <v>0</v>
      </c>
    </row>
    <row r="88" spans="1:8" ht="12.75" customHeight="1">
      <c r="A88" s="354"/>
      <c r="B88" s="354"/>
      <c r="C88" s="354"/>
      <c r="D88" s="354"/>
      <c r="H88" s="29" t="s">
        <v>0</v>
      </c>
    </row>
    <row r="89" spans="1:4" ht="12.75" customHeight="1">
      <c r="A89" s="354"/>
      <c r="B89" s="354"/>
      <c r="C89" s="354"/>
      <c r="D89" s="354"/>
    </row>
    <row r="90" spans="1:4" ht="12.75" customHeight="1">
      <c r="A90" s="354"/>
      <c r="B90" s="354"/>
      <c r="C90" s="354"/>
      <c r="D90" s="354"/>
    </row>
    <row r="91" spans="1:4" ht="12.75" customHeight="1">
      <c r="A91" s="354"/>
      <c r="B91" s="354"/>
      <c r="C91" s="354"/>
      <c r="D91" s="354"/>
    </row>
    <row r="92" spans="1:4" ht="12.75" customHeight="1">
      <c r="A92" s="354"/>
      <c r="B92" s="354"/>
      <c r="C92" s="354"/>
      <c r="D92" s="354"/>
    </row>
    <row r="93" spans="1:4" ht="12.75" customHeight="1">
      <c r="A93" s="354"/>
      <c r="B93" s="354"/>
      <c r="C93" s="354"/>
      <c r="D93" s="354"/>
    </row>
    <row r="94" spans="1:4" ht="12.75" customHeight="1">
      <c r="A94" s="354"/>
      <c r="B94" s="354"/>
      <c r="C94" s="354"/>
      <c r="D94" s="354"/>
    </row>
    <row r="95" spans="1:4" ht="12.75" customHeight="1">
      <c r="A95" s="354"/>
      <c r="B95" s="354"/>
      <c r="C95" s="354"/>
      <c r="D95" s="354"/>
    </row>
    <row r="96" spans="1:4" ht="12.75" customHeight="1">
      <c r="A96" s="354"/>
      <c r="B96" s="354"/>
      <c r="C96" s="354"/>
      <c r="D96" s="354"/>
    </row>
    <row r="97" spans="1:4" ht="12.75" customHeight="1">
      <c r="A97" s="354"/>
      <c r="B97" s="354"/>
      <c r="C97" s="354"/>
      <c r="D97" s="354"/>
    </row>
    <row r="98" spans="1:4" ht="12.75" customHeight="1">
      <c r="A98" s="354"/>
      <c r="B98" s="354"/>
      <c r="C98" s="354"/>
      <c r="D98" s="354"/>
    </row>
    <row r="99" spans="1:4" ht="12.75" customHeight="1">
      <c r="A99" s="354"/>
      <c r="B99" s="354"/>
      <c r="C99" s="354"/>
      <c r="D99" s="354"/>
    </row>
    <row r="100" spans="1:4" ht="12.75" customHeight="1">
      <c r="A100" s="354"/>
      <c r="B100" s="354"/>
      <c r="C100" s="354"/>
      <c r="D100" s="354"/>
    </row>
    <row r="101" spans="1:4" ht="12.75" customHeight="1">
      <c r="A101" s="354"/>
      <c r="B101" s="354"/>
      <c r="C101" s="354"/>
      <c r="D101" s="354"/>
    </row>
    <row r="102" spans="1:4" ht="12.75" customHeight="1">
      <c r="A102" s="354"/>
      <c r="B102" s="354"/>
      <c r="C102" s="354"/>
      <c r="D102" s="354"/>
    </row>
    <row r="103" spans="16:17" ht="12.75" customHeight="1">
      <c r="P103"/>
      <c r="Q103"/>
    </row>
    <row r="104" spans="16:17" ht="12.75" customHeight="1">
      <c r="P104"/>
      <c r="Q104"/>
    </row>
    <row r="105" spans="16:17" ht="12.75" customHeight="1">
      <c r="P105"/>
      <c r="Q105"/>
    </row>
    <row r="106" spans="16:17" ht="12.75" customHeight="1">
      <c r="P106"/>
      <c r="Q106"/>
    </row>
    <row r="107" spans="16:17" ht="12.75" customHeight="1">
      <c r="P107"/>
      <c r="Q107"/>
    </row>
    <row r="108" spans="16:17" ht="12.75" customHeight="1">
      <c r="P108"/>
      <c r="Q108"/>
    </row>
    <row r="109" spans="16:38" ht="12.75" customHeight="1">
      <c r="P109"/>
      <c r="Q109"/>
      <c r="AI109" s="23" t="s">
        <v>0</v>
      </c>
      <c r="AJ109" s="23" t="s">
        <v>0</v>
      </c>
      <c r="AK109" s="23" t="s">
        <v>0</v>
      </c>
      <c r="AL109" s="23" t="s">
        <v>0</v>
      </c>
    </row>
    <row r="110" spans="16:17" ht="12.75" customHeight="1">
      <c r="P110"/>
      <c r="Q110"/>
    </row>
    <row r="111" spans="16:17" ht="12.75" customHeight="1">
      <c r="P111"/>
      <c r="Q111"/>
    </row>
    <row r="112" spans="16:17" ht="12.75" customHeight="1">
      <c r="P112"/>
      <c r="Q112"/>
    </row>
    <row r="113" spans="16:17" ht="12.75" customHeight="1">
      <c r="P113"/>
      <c r="Q113"/>
    </row>
    <row r="114" spans="16:17" ht="12.75" customHeight="1">
      <c r="P114"/>
      <c r="Q114"/>
    </row>
    <row r="115" spans="16:17" ht="12.75" customHeight="1">
      <c r="P115"/>
      <c r="Q115"/>
    </row>
    <row r="116" spans="16:17" ht="12.75" customHeight="1">
      <c r="P116"/>
      <c r="Q116"/>
    </row>
    <row r="117" spans="16:17" ht="12.75" customHeight="1">
      <c r="P117"/>
      <c r="Q117"/>
    </row>
    <row r="118" spans="16:17" ht="12.75" customHeight="1">
      <c r="P118"/>
      <c r="Q118"/>
    </row>
    <row r="119" spans="16:17" ht="12.75" customHeight="1">
      <c r="P119"/>
      <c r="Q119"/>
    </row>
    <row r="120" spans="16:17" ht="12.75" customHeight="1">
      <c r="P120"/>
      <c r="Q120"/>
    </row>
    <row r="121" spans="16:17" ht="12.75" customHeight="1">
      <c r="P121"/>
      <c r="Q121"/>
    </row>
    <row r="122" spans="16:17" ht="12.75" customHeight="1">
      <c r="P122"/>
      <c r="Q122"/>
    </row>
    <row r="123" spans="16:17" ht="12.75" customHeight="1">
      <c r="P123"/>
      <c r="Q123"/>
    </row>
    <row r="124" spans="16:17" ht="12.75" customHeight="1">
      <c r="P124"/>
      <c r="Q124"/>
    </row>
    <row r="125" spans="16:17" ht="12.75" customHeight="1">
      <c r="P125"/>
      <c r="Q125"/>
    </row>
    <row r="126" spans="16:17" ht="12.75" customHeight="1">
      <c r="P126"/>
      <c r="Q126"/>
    </row>
    <row r="127" spans="16:17" ht="12.75" customHeight="1">
      <c r="P127"/>
      <c r="Q127"/>
    </row>
    <row r="128" spans="16:17" ht="12.75" customHeight="1">
      <c r="P128"/>
      <c r="Q128"/>
    </row>
    <row r="129" spans="16:17" ht="12.75" customHeight="1">
      <c r="P129"/>
      <c r="Q129"/>
    </row>
    <row r="130" spans="16:17" ht="12.75" customHeight="1">
      <c r="P130"/>
      <c r="Q130"/>
    </row>
    <row r="131" spans="16:17" ht="12.75" customHeight="1">
      <c r="P131"/>
      <c r="Q131"/>
    </row>
    <row r="132" spans="16:17" ht="12.75" customHeight="1">
      <c r="P132"/>
      <c r="Q132"/>
    </row>
    <row r="133" spans="16:17" ht="12.75" customHeight="1">
      <c r="P133"/>
      <c r="Q133"/>
    </row>
    <row r="134" spans="16:17" ht="12.75" customHeight="1">
      <c r="P134"/>
      <c r="Q134"/>
    </row>
    <row r="135" spans="16:17" ht="12.75" customHeight="1">
      <c r="P135"/>
      <c r="Q135"/>
    </row>
    <row r="136" spans="16:17" ht="12.75" customHeight="1">
      <c r="P136"/>
      <c r="Q136"/>
    </row>
    <row r="137" spans="16:17" ht="12.75" customHeight="1">
      <c r="P137"/>
      <c r="Q137"/>
    </row>
    <row r="138" spans="16:17" ht="12.75" customHeight="1">
      <c r="P138"/>
      <c r="Q138"/>
    </row>
    <row r="139" spans="16:17" ht="12.75" customHeight="1">
      <c r="P139"/>
      <c r="Q139"/>
    </row>
    <row r="140" spans="16:17" ht="12.75" customHeight="1">
      <c r="P140"/>
      <c r="Q140"/>
    </row>
    <row r="141" spans="16:17" ht="12.75" customHeight="1">
      <c r="P141"/>
      <c r="Q141"/>
    </row>
    <row r="142" spans="16:17" ht="12.75" customHeight="1">
      <c r="P142"/>
      <c r="Q142"/>
    </row>
    <row r="143" spans="16:17" ht="12.75" customHeight="1">
      <c r="P143"/>
      <c r="Q143"/>
    </row>
    <row r="144" spans="16:17" ht="12.75" customHeight="1">
      <c r="P144"/>
      <c r="Q144"/>
    </row>
    <row r="145" spans="16:17" ht="12.75" customHeight="1">
      <c r="P145"/>
      <c r="Q145"/>
    </row>
    <row r="146" spans="16:17" ht="12.75" customHeight="1">
      <c r="P146"/>
      <c r="Q146"/>
    </row>
    <row r="147" spans="16:17" ht="12.75" customHeight="1">
      <c r="P147"/>
      <c r="Q147"/>
    </row>
    <row r="148" spans="16:17" ht="12.75" customHeight="1">
      <c r="P148"/>
      <c r="Q148"/>
    </row>
    <row r="149" spans="16:17" ht="12.75" customHeight="1">
      <c r="P149"/>
      <c r="Q149"/>
    </row>
    <row r="150" spans="16:17" ht="12.75" customHeight="1">
      <c r="P150"/>
      <c r="Q150"/>
    </row>
    <row r="151" spans="16:17" ht="12.75" customHeight="1">
      <c r="P151"/>
      <c r="Q151"/>
    </row>
    <row r="152" spans="16:17" ht="12.75" customHeight="1">
      <c r="P152"/>
      <c r="Q152"/>
    </row>
    <row r="153" spans="16:17" ht="12.75" customHeight="1">
      <c r="P153"/>
      <c r="Q153"/>
    </row>
    <row r="154" spans="16:17" ht="12.75" customHeight="1">
      <c r="P154"/>
      <c r="Q154"/>
    </row>
    <row r="155" spans="16:17" ht="12.75" customHeight="1">
      <c r="P155"/>
      <c r="Q155"/>
    </row>
    <row r="156" spans="16:17" ht="12.75" customHeight="1">
      <c r="P156"/>
      <c r="Q156"/>
    </row>
    <row r="157" spans="16:17" ht="12.75" customHeight="1">
      <c r="P157"/>
      <c r="Q157"/>
    </row>
    <row r="158" spans="16:17" ht="12.75" customHeight="1">
      <c r="P158"/>
      <c r="Q158"/>
    </row>
    <row r="159" spans="16:17" ht="12.75" customHeight="1">
      <c r="P159"/>
      <c r="Q159"/>
    </row>
    <row r="160" spans="16:17" ht="12.75" customHeight="1">
      <c r="P160"/>
      <c r="Q160"/>
    </row>
    <row r="161" spans="16:17" ht="12.75" customHeight="1">
      <c r="P161"/>
      <c r="Q161"/>
    </row>
    <row r="162" spans="16:17" ht="12.75" customHeight="1">
      <c r="P162"/>
      <c r="Q162"/>
    </row>
    <row r="163" spans="16:17" ht="12.75" customHeight="1">
      <c r="P163"/>
      <c r="Q163"/>
    </row>
    <row r="164" spans="16:17" ht="12.75" customHeight="1">
      <c r="P164"/>
      <c r="Q164"/>
    </row>
    <row r="165" spans="16:17" ht="12.75" customHeight="1">
      <c r="P165"/>
      <c r="Q165"/>
    </row>
    <row r="166" spans="16:17" ht="12.75" customHeight="1">
      <c r="P166"/>
      <c r="Q166"/>
    </row>
    <row r="167" spans="16:17" ht="12.75" customHeight="1">
      <c r="P167"/>
      <c r="Q167"/>
    </row>
    <row r="168" spans="16:17" ht="12.75" customHeight="1">
      <c r="P168"/>
      <c r="Q168"/>
    </row>
    <row r="169" spans="16:17" ht="12.75" customHeight="1">
      <c r="P169"/>
      <c r="Q169"/>
    </row>
    <row r="170" spans="16:17" ht="12.75" customHeight="1">
      <c r="P170"/>
      <c r="Q170"/>
    </row>
    <row r="171" spans="16:17" ht="12.75" customHeight="1">
      <c r="P171"/>
      <c r="Q171"/>
    </row>
    <row r="172" spans="16:17" ht="12.75" customHeight="1">
      <c r="P172"/>
      <c r="Q172"/>
    </row>
    <row r="173" spans="16:17" ht="12.75" customHeight="1">
      <c r="P173"/>
      <c r="Q173"/>
    </row>
    <row r="174" spans="16:17" ht="12.75" customHeight="1">
      <c r="P174"/>
      <c r="Q174"/>
    </row>
    <row r="175" spans="16:17" ht="12.75" customHeight="1">
      <c r="P175"/>
      <c r="Q175"/>
    </row>
    <row r="176" spans="16:17" ht="12.75" customHeight="1">
      <c r="P176"/>
      <c r="Q176"/>
    </row>
    <row r="177" spans="16:17" ht="12.75" customHeight="1">
      <c r="P177"/>
      <c r="Q177"/>
    </row>
    <row r="178" spans="16:17" ht="12.75" customHeight="1">
      <c r="P178"/>
      <c r="Q178"/>
    </row>
    <row r="179" spans="16:17" ht="12.75" customHeight="1">
      <c r="P179"/>
      <c r="Q179"/>
    </row>
    <row r="180" spans="16:17" ht="12.75" customHeight="1">
      <c r="P180"/>
      <c r="Q180"/>
    </row>
    <row r="181" spans="16:17" ht="12.75" customHeight="1">
      <c r="P181"/>
      <c r="Q181"/>
    </row>
    <row r="182" spans="16:17" ht="12.75" customHeight="1">
      <c r="P182"/>
      <c r="Q182"/>
    </row>
    <row r="183" spans="16:17" ht="12.75" customHeight="1">
      <c r="P183"/>
      <c r="Q183"/>
    </row>
    <row r="184" spans="16:17" ht="12.75" customHeight="1">
      <c r="P184"/>
      <c r="Q184"/>
    </row>
    <row r="185" spans="16:17" ht="12.75" customHeight="1">
      <c r="P185"/>
      <c r="Q185"/>
    </row>
    <row r="186" spans="16:17" ht="12.75" customHeight="1">
      <c r="P186"/>
      <c r="Q186"/>
    </row>
    <row r="187" spans="16:17" ht="12.75" customHeight="1">
      <c r="P187"/>
      <c r="Q187"/>
    </row>
    <row r="188" spans="16:17" ht="12.75" customHeight="1">
      <c r="P188"/>
      <c r="Q188"/>
    </row>
    <row r="189" spans="16:17" ht="12.75" customHeight="1">
      <c r="P189"/>
      <c r="Q189"/>
    </row>
    <row r="190" spans="16:17" ht="12.75" customHeight="1">
      <c r="P190"/>
      <c r="Q190"/>
    </row>
    <row r="191" spans="16:17" ht="12.75" customHeight="1">
      <c r="P191"/>
      <c r="Q191"/>
    </row>
    <row r="192" spans="16:17" ht="12.75" customHeight="1">
      <c r="P192"/>
      <c r="Q192"/>
    </row>
    <row r="193" spans="16:17" ht="12.75" customHeight="1">
      <c r="P193"/>
      <c r="Q193"/>
    </row>
    <row r="194" spans="16:17" ht="12.75" customHeight="1">
      <c r="P194"/>
      <c r="Q194"/>
    </row>
    <row r="195" spans="16:17" ht="12.75" customHeight="1">
      <c r="P195"/>
      <c r="Q195"/>
    </row>
    <row r="196" spans="16:17" ht="12.75" customHeight="1">
      <c r="P196"/>
      <c r="Q196"/>
    </row>
    <row r="197" spans="16:17" ht="12.75" customHeight="1">
      <c r="P197"/>
      <c r="Q197"/>
    </row>
    <row r="198" spans="16:17" ht="12.75" customHeight="1">
      <c r="P198"/>
      <c r="Q198"/>
    </row>
    <row r="199" spans="16:17" ht="12.75" customHeight="1">
      <c r="P199"/>
      <c r="Q199"/>
    </row>
    <row r="200" spans="16:17" ht="12.75" customHeight="1">
      <c r="P200"/>
      <c r="Q200"/>
    </row>
    <row r="201" spans="16:17" ht="12.75" customHeight="1">
      <c r="P201"/>
      <c r="Q201"/>
    </row>
    <row r="202" spans="16:17" ht="12.75" customHeight="1">
      <c r="P202"/>
      <c r="Q202"/>
    </row>
    <row r="203" spans="16:17" ht="12.75" customHeight="1">
      <c r="P203"/>
      <c r="Q203"/>
    </row>
    <row r="204" spans="16:17" ht="12.75" customHeight="1">
      <c r="P204"/>
      <c r="Q204"/>
    </row>
    <row r="205" spans="16:17" ht="12.75" customHeight="1">
      <c r="P205"/>
      <c r="Q205"/>
    </row>
    <row r="206" spans="16:17" ht="12.75" customHeight="1">
      <c r="P206"/>
      <c r="Q206"/>
    </row>
    <row r="207" spans="16:17" ht="12.75" customHeight="1">
      <c r="P207"/>
      <c r="Q207"/>
    </row>
    <row r="208" spans="16:17" ht="12.75" customHeight="1">
      <c r="P208"/>
      <c r="Q208"/>
    </row>
    <row r="209" spans="16:17" ht="12.75" customHeight="1">
      <c r="P209"/>
      <c r="Q209"/>
    </row>
    <row r="210" spans="16:17" ht="12.75" customHeight="1">
      <c r="P210"/>
      <c r="Q210"/>
    </row>
    <row r="211" spans="16:17" ht="12.75" customHeight="1">
      <c r="P211"/>
      <c r="Q211"/>
    </row>
    <row r="212" spans="16:17" ht="12.75" customHeight="1">
      <c r="P212"/>
      <c r="Q212"/>
    </row>
    <row r="213" spans="16:17" ht="12.75" customHeight="1">
      <c r="P213"/>
      <c r="Q213"/>
    </row>
  </sheetData>
  <sheetProtection sheet="1"/>
  <mergeCells count="13">
    <mergeCell ref="C2:D2"/>
    <mergeCell ref="A12:E12"/>
    <mergeCell ref="A31:E31"/>
    <mergeCell ref="C10:C11"/>
    <mergeCell ref="A5:B6"/>
    <mergeCell ref="A7:B7"/>
    <mergeCell ref="A8:B8"/>
    <mergeCell ref="W8:Y9"/>
    <mergeCell ref="Q13:Q21"/>
    <mergeCell ref="Q11:Q12"/>
    <mergeCell ref="K7:L8"/>
    <mergeCell ref="C3:E3"/>
    <mergeCell ref="C5:E5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2" horizontalDpi="600" verticalDpi="600" orientation="portrait" paperSize="9" scale="68" r:id="rId4"/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0"/>
  <sheetViews>
    <sheetView showGridLines="0" zoomScale="80" zoomScaleNormal="80" zoomScaleSheetLayoutView="75" zoomScalePageLayoutView="0" workbookViewId="0" topLeftCell="A1">
      <selection activeCell="A16" sqref="A16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3" width="9.625" style="114" customWidth="1"/>
    <col min="14" max="14" width="9.375" style="10" customWidth="1"/>
    <col min="15" max="15" width="69.75390625" style="10" customWidth="1"/>
    <col min="16" max="16" width="9.75390625" style="10" customWidth="1"/>
    <col min="17" max="26" width="10.75390625" style="10" customWidth="1"/>
    <col min="27" max="27" width="71.00390625" style="10" customWidth="1"/>
    <col min="28" max="28" width="10.00390625" style="10" customWidth="1"/>
    <col min="29" max="29" width="14.375" style="10" customWidth="1"/>
    <col min="30" max="30" width="12.875" style="10" customWidth="1"/>
    <col min="31" max="31" width="12.625" style="10" customWidth="1"/>
    <col min="32" max="32" width="10.875" style="10" customWidth="1"/>
    <col min="33" max="33" width="12.625" style="10" customWidth="1"/>
    <col min="34" max="34" width="1.625" style="10" customWidth="1"/>
    <col min="35" max="35" width="12.625" style="10" customWidth="1"/>
    <col min="36" max="36" width="1.625" style="10" customWidth="1"/>
    <col min="37" max="37" width="12.625" style="10" customWidth="1"/>
    <col min="38" max="38" width="1.625" style="10" customWidth="1"/>
    <col min="39" max="39" width="12.625" style="10" customWidth="1"/>
    <col min="40" max="40" width="1.625" style="10" customWidth="1"/>
    <col min="41" max="41" width="12.625" style="10" customWidth="1"/>
    <col min="42" max="42" width="1.625" style="10" customWidth="1"/>
    <col min="43" max="43" width="12.625" style="10" customWidth="1"/>
    <col min="44" max="44" width="1.625" style="10" customWidth="1"/>
    <col min="45" max="45" width="12.625" style="10" customWidth="1"/>
    <col min="46" max="46" width="1.625" style="10" customWidth="1"/>
    <col min="47" max="16384" width="9.625" style="10" customWidth="1"/>
  </cols>
  <sheetData>
    <row r="1" spans="1:27" s="62" customFormat="1" ht="12.75" customHeight="1" thickBot="1">
      <c r="A1" s="115"/>
      <c r="B1" s="116"/>
      <c r="C1" s="116"/>
      <c r="D1" s="116">
        <v>61</v>
      </c>
      <c r="E1" s="116">
        <v>62</v>
      </c>
      <c r="F1" s="116">
        <v>61</v>
      </c>
      <c r="G1" s="116">
        <v>62</v>
      </c>
      <c r="H1" s="116">
        <v>91</v>
      </c>
      <c r="I1" s="116">
        <v>92</v>
      </c>
      <c r="J1" s="116">
        <v>91</v>
      </c>
      <c r="K1" s="116">
        <v>92</v>
      </c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27" ht="16.5" customHeight="1" thickTop="1">
      <c r="A2" s="162"/>
      <c r="B2" s="163"/>
      <c r="C2" s="163"/>
      <c r="D2" s="692" t="s">
        <v>0</v>
      </c>
      <c r="E2" s="692" t="s">
        <v>18</v>
      </c>
      <c r="F2" s="163"/>
      <c r="G2" s="368" t="s">
        <v>49</v>
      </c>
      <c r="H2" s="701" t="s">
        <v>269</v>
      </c>
      <c r="I2" s="702"/>
      <c r="J2" s="368" t="s">
        <v>10</v>
      </c>
      <c r="K2" s="659" t="s">
        <v>271</v>
      </c>
      <c r="M2" s="20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6.5" customHeight="1">
      <c r="A3" s="164"/>
      <c r="B3" s="20"/>
      <c r="C3" s="20"/>
      <c r="D3" s="693"/>
      <c r="E3" s="693"/>
      <c r="F3" s="20"/>
      <c r="G3" s="369" t="s">
        <v>15</v>
      </c>
      <c r="H3" s="370"/>
      <c r="I3" s="660"/>
      <c r="J3" s="372"/>
      <c r="K3" s="373"/>
      <c r="M3" s="20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6.5" customHeight="1">
      <c r="A4" s="164"/>
      <c r="B4" s="20"/>
      <c r="C4" s="20"/>
      <c r="D4" s="20"/>
      <c r="E4" s="65" t="s">
        <v>6</v>
      </c>
      <c r="F4" s="20"/>
      <c r="G4" s="369" t="s">
        <v>11</v>
      </c>
      <c r="H4" s="371"/>
      <c r="I4" s="660"/>
      <c r="J4" s="372"/>
      <c r="K4" s="373"/>
      <c r="M4" s="20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6.5" customHeight="1">
      <c r="A5" s="164"/>
      <c r="B5" s="92" t="s">
        <v>0</v>
      </c>
      <c r="C5" s="230"/>
      <c r="D5" s="20"/>
      <c r="E5" s="67" t="s">
        <v>64</v>
      </c>
      <c r="F5" s="20"/>
      <c r="G5" s="369" t="s">
        <v>12</v>
      </c>
      <c r="H5" s="371"/>
      <c r="I5" s="376"/>
      <c r="J5" s="434" t="s">
        <v>13</v>
      </c>
      <c r="K5" s="373"/>
      <c r="M5" s="20"/>
      <c r="N5" s="114"/>
      <c r="O5" s="237" t="s">
        <v>112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237" t="s">
        <v>126</v>
      </c>
    </row>
    <row r="6" spans="1:30" ht="16.5" customHeight="1" thickBot="1">
      <c r="A6" s="164"/>
      <c r="B6" s="231"/>
      <c r="C6" s="230"/>
      <c r="D6" s="232"/>
      <c r="E6" s="232"/>
      <c r="F6" s="20"/>
      <c r="G6" s="374" t="s">
        <v>14</v>
      </c>
      <c r="H6" s="660"/>
      <c r="I6" s="371"/>
      <c r="J6" s="372"/>
      <c r="K6" s="373"/>
      <c r="M6" s="20"/>
      <c r="N6" s="114"/>
      <c r="O6" s="20"/>
      <c r="P6" s="20"/>
      <c r="Q6" s="114"/>
      <c r="R6" s="114"/>
      <c r="S6" s="114"/>
      <c r="T6" s="238" t="str">
        <f>G2</f>
        <v>Country: </v>
      </c>
      <c r="U6" s="694" t="str">
        <f>H2</f>
        <v>SERBIA</v>
      </c>
      <c r="V6" s="694"/>
      <c r="W6" s="694"/>
      <c r="X6" s="694"/>
      <c r="Y6" s="302"/>
      <c r="Z6" s="302"/>
      <c r="AA6" s="302"/>
      <c r="AC6" s="324" t="str">
        <f>G2</f>
        <v>Country: </v>
      </c>
      <c r="AD6" s="301" t="str">
        <f>H2</f>
        <v>SERBIA</v>
      </c>
    </row>
    <row r="7" spans="1:30" ht="20.25">
      <c r="A7" s="165"/>
      <c r="B7" s="706" t="s">
        <v>128</v>
      </c>
      <c r="C7" s="706"/>
      <c r="D7" s="706"/>
      <c r="E7" s="346" t="s">
        <v>113</v>
      </c>
      <c r="F7" s="270" t="s">
        <v>0</v>
      </c>
      <c r="G7" s="132" t="s">
        <v>0</v>
      </c>
      <c r="H7" s="233"/>
      <c r="I7" s="233"/>
      <c r="J7" s="234"/>
      <c r="K7" s="235"/>
      <c r="M7" s="20"/>
      <c r="N7" s="239"/>
      <c r="O7" s="240" t="s">
        <v>64</v>
      </c>
      <c r="P7" s="241"/>
      <c r="Q7" s="695" t="s">
        <v>109</v>
      </c>
      <c r="R7" s="695"/>
      <c r="S7" s="695"/>
      <c r="T7" s="695"/>
      <c r="U7" s="695"/>
      <c r="V7" s="695"/>
      <c r="W7" s="695"/>
      <c r="X7" s="696"/>
      <c r="Y7" s="296"/>
      <c r="Z7" s="305"/>
      <c r="AA7" s="279"/>
      <c r="AB7" s="306"/>
      <c r="AC7" s="307"/>
      <c r="AD7" s="308"/>
    </row>
    <row r="8" spans="1:31" s="15" customFormat="1" ht="13.5" customHeight="1">
      <c r="A8" s="166" t="s">
        <v>16</v>
      </c>
      <c r="B8" s="3" t="s">
        <v>0</v>
      </c>
      <c r="C8" s="118" t="s">
        <v>59</v>
      </c>
      <c r="D8" s="709" t="s">
        <v>2</v>
      </c>
      <c r="E8" s="697"/>
      <c r="F8" s="699"/>
      <c r="G8" s="698"/>
      <c r="H8" s="699" t="s">
        <v>5</v>
      </c>
      <c r="I8" s="699"/>
      <c r="J8" s="699"/>
      <c r="K8" s="703"/>
      <c r="L8" s="263"/>
      <c r="M8" s="264"/>
      <c r="N8" s="242" t="str">
        <f>A8</f>
        <v>Product</v>
      </c>
      <c r="O8" s="65"/>
      <c r="P8" s="124"/>
      <c r="Q8" s="697" t="str">
        <f>D8</f>
        <v>I M P O R T</v>
      </c>
      <c r="R8" s="697"/>
      <c r="S8" s="697"/>
      <c r="T8" s="698"/>
      <c r="U8" s="699" t="str">
        <f>H8</f>
        <v>E X P O R T</v>
      </c>
      <c r="V8" s="699" t="s">
        <v>0</v>
      </c>
      <c r="W8" s="699" t="s">
        <v>0</v>
      </c>
      <c r="X8" s="700" t="s">
        <v>0</v>
      </c>
      <c r="Y8" s="280"/>
      <c r="Z8" s="442" t="str">
        <f>A8</f>
        <v>Product</v>
      </c>
      <c r="AA8" s="280"/>
      <c r="AB8" s="309" t="s">
        <v>0</v>
      </c>
      <c r="AC8" s="704" t="s">
        <v>125</v>
      </c>
      <c r="AD8" s="705"/>
      <c r="AE8" s="15" t="s">
        <v>0</v>
      </c>
    </row>
    <row r="9" spans="1:31" ht="12.75" customHeight="1">
      <c r="A9" s="166" t="s">
        <v>41</v>
      </c>
      <c r="B9" s="49" t="s">
        <v>16</v>
      </c>
      <c r="C9" s="119" t="s">
        <v>60</v>
      </c>
      <c r="D9" s="690">
        <v>2015</v>
      </c>
      <c r="E9" s="691"/>
      <c r="F9" s="690">
        <f>D9+1</f>
        <v>2016</v>
      </c>
      <c r="G9" s="691"/>
      <c r="H9" s="707">
        <f>D9</f>
        <v>2015</v>
      </c>
      <c r="I9" s="691"/>
      <c r="J9" s="690">
        <f>F9</f>
        <v>2016</v>
      </c>
      <c r="K9" s="710"/>
      <c r="L9" s="265"/>
      <c r="M9" s="266"/>
      <c r="N9" s="572" t="str">
        <f>A9</f>
        <v>code</v>
      </c>
      <c r="O9" s="65"/>
      <c r="P9" s="127"/>
      <c r="Q9" s="707">
        <f>D9</f>
        <v>2015</v>
      </c>
      <c r="R9" s="691" t="s">
        <v>0</v>
      </c>
      <c r="S9" s="690">
        <f>F9</f>
        <v>2016</v>
      </c>
      <c r="T9" s="691" t="s">
        <v>0</v>
      </c>
      <c r="U9" s="707">
        <f>H9</f>
        <v>2015</v>
      </c>
      <c r="V9" s="691" t="s">
        <v>0</v>
      </c>
      <c r="W9" s="690">
        <f>J9</f>
        <v>2016</v>
      </c>
      <c r="X9" s="708" t="s">
        <v>0</v>
      </c>
      <c r="Y9" s="126"/>
      <c r="Z9" s="443" t="str">
        <f>A9</f>
        <v>code</v>
      </c>
      <c r="AA9" s="126"/>
      <c r="AB9" s="309" t="s">
        <v>0</v>
      </c>
      <c r="AC9" s="300">
        <f>H9</f>
        <v>2015</v>
      </c>
      <c r="AD9" s="310">
        <f>F9</f>
        <v>2016</v>
      </c>
      <c r="AE9" s="10" t="s">
        <v>0</v>
      </c>
    </row>
    <row r="10" spans="1:30" ht="14.25" customHeight="1">
      <c r="A10" s="167" t="s">
        <v>0</v>
      </c>
      <c r="B10" s="160"/>
      <c r="C10" s="56" t="s">
        <v>0</v>
      </c>
      <c r="D10" s="161" t="s">
        <v>1</v>
      </c>
      <c r="E10" s="161" t="s">
        <v>103</v>
      </c>
      <c r="F10" s="161" t="s">
        <v>1</v>
      </c>
      <c r="G10" s="161" t="s">
        <v>103</v>
      </c>
      <c r="H10" s="161" t="s">
        <v>1</v>
      </c>
      <c r="I10" s="161" t="s">
        <v>103</v>
      </c>
      <c r="J10" s="161" t="s">
        <v>1</v>
      </c>
      <c r="K10" s="168" t="s">
        <v>103</v>
      </c>
      <c r="L10" s="266"/>
      <c r="M10" s="266"/>
      <c r="N10" s="571" t="str">
        <f>A10</f>
        <v> </v>
      </c>
      <c r="O10" s="570"/>
      <c r="P10" s="154"/>
      <c r="Q10" s="126" t="str">
        <f>D10</f>
        <v> Quantity</v>
      </c>
      <c r="R10" s="118" t="str">
        <f>E10</f>
        <v>Value</v>
      </c>
      <c r="S10" s="49" t="str">
        <f>F10</f>
        <v> Quantity</v>
      </c>
      <c r="T10" s="118" t="str">
        <f>G10</f>
        <v>Value</v>
      </c>
      <c r="U10" s="50" t="str">
        <f>H10</f>
        <v> Quantity</v>
      </c>
      <c r="V10" s="118" t="str">
        <f>I10</f>
        <v>Value</v>
      </c>
      <c r="W10" s="49" t="str">
        <f>J10</f>
        <v> Quantity</v>
      </c>
      <c r="X10" s="120" t="str">
        <f>K10</f>
        <v>Value</v>
      </c>
      <c r="Y10" s="126"/>
      <c r="Z10" s="444" t="str">
        <f>A10</f>
        <v> </v>
      </c>
      <c r="AA10" s="295"/>
      <c r="AB10" s="304" t="s">
        <v>0</v>
      </c>
      <c r="AC10" s="439"/>
      <c r="AD10" s="440"/>
    </row>
    <row r="11" spans="1:31" s="138" customFormat="1" ht="15" customHeight="1">
      <c r="A11" s="169">
        <v>1</v>
      </c>
      <c r="B11" s="135" t="s">
        <v>224</v>
      </c>
      <c r="C11" s="136" t="s">
        <v>154</v>
      </c>
      <c r="D11" s="556">
        <v>156</v>
      </c>
      <c r="E11" s="556">
        <v>7127</v>
      </c>
      <c r="F11" s="556">
        <v>124</v>
      </c>
      <c r="G11" s="556">
        <v>7386</v>
      </c>
      <c r="H11" s="556">
        <v>45</v>
      </c>
      <c r="I11" s="178">
        <v>12213</v>
      </c>
      <c r="J11" s="556">
        <v>108</v>
      </c>
      <c r="K11" s="178">
        <v>14969</v>
      </c>
      <c r="L11" s="267"/>
      <c r="M11" s="268"/>
      <c r="N11" s="139">
        <f aca="true" t="shared" si="0" ref="N11:O16">A11</f>
        <v>1</v>
      </c>
      <c r="O11" s="135" t="str">
        <f t="shared" si="0"/>
        <v>ROUNDWOOD (WOOD IN THE ROUGH)</v>
      </c>
      <c r="P11" s="136" t="s">
        <v>154</v>
      </c>
      <c r="Q11" s="243">
        <f aca="true" t="shared" si="1" ref="Q11:X11">D11-(D12+D13)</f>
        <v>0</v>
      </c>
      <c r="R11" s="244">
        <f t="shared" si="1"/>
        <v>0</v>
      </c>
      <c r="S11" s="244">
        <f t="shared" si="1"/>
        <v>0</v>
      </c>
      <c r="T11" s="244">
        <f t="shared" si="1"/>
        <v>0</v>
      </c>
      <c r="U11" s="244">
        <f t="shared" si="1"/>
        <v>0</v>
      </c>
      <c r="V11" s="244">
        <f t="shared" si="1"/>
        <v>0</v>
      </c>
      <c r="W11" s="244">
        <f t="shared" si="1"/>
        <v>0</v>
      </c>
      <c r="X11" s="245">
        <f t="shared" si="1"/>
        <v>0</v>
      </c>
      <c r="Y11" s="303"/>
      <c r="Z11" s="312">
        <f>A11</f>
        <v>1</v>
      </c>
      <c r="AA11" s="135" t="str">
        <f aca="true" t="shared" si="2" ref="AA11:AA18">B11</f>
        <v>ROUNDWOOD (WOOD IN THE ROUGH)</v>
      </c>
      <c r="AB11" s="136" t="s">
        <v>154</v>
      </c>
      <c r="AC11" s="314">
        <f>IF(ISNUMBER('JQ1-Production'!D13+D11-H11),'JQ1-Production'!D13+D11-H11,IF(ISNUMBER(H11-D11),"NT "&amp;H11-D11,"…"))</f>
        <v>7766</v>
      </c>
      <c r="AD11" s="315">
        <f>IF(ISNUMBER('JQ1-Production'!E13+F11-J11),'JQ1-Production'!E13+F11-J11,IF(ISNUMBER(J11-F11),"NT "&amp;J11-F11,"…"))</f>
        <v>7931</v>
      </c>
      <c r="AE11" s="299" t="s">
        <v>0</v>
      </c>
    </row>
    <row r="12" spans="1:30" s="18" customFormat="1" ht="15" customHeight="1">
      <c r="A12" s="171">
        <v>1.1</v>
      </c>
      <c r="B12" s="557" t="s">
        <v>173</v>
      </c>
      <c r="C12" s="52" t="s">
        <v>154</v>
      </c>
      <c r="D12" s="53">
        <v>19</v>
      </c>
      <c r="E12" s="53">
        <v>366</v>
      </c>
      <c r="F12" s="53">
        <v>5</v>
      </c>
      <c r="G12" s="53">
        <v>238</v>
      </c>
      <c r="H12" s="53">
        <v>4</v>
      </c>
      <c r="I12" s="176">
        <v>2803</v>
      </c>
      <c r="J12" s="53">
        <v>57</v>
      </c>
      <c r="K12" s="176">
        <v>2441</v>
      </c>
      <c r="L12" s="267"/>
      <c r="M12" s="268"/>
      <c r="N12" s="4">
        <f t="shared" si="0"/>
        <v>1.1</v>
      </c>
      <c r="O12" s="39" t="str">
        <f t="shared" si="0"/>
        <v>WOOD FUEL (INCLUDING WOOD FOR CHARCOAL)</v>
      </c>
      <c r="P12" s="52" t="s">
        <v>154</v>
      </c>
      <c r="Q12" s="246"/>
      <c r="R12" s="246"/>
      <c r="S12" s="246"/>
      <c r="T12" s="246"/>
      <c r="U12" s="246"/>
      <c r="V12" s="246"/>
      <c r="W12" s="246"/>
      <c r="X12" s="247"/>
      <c r="Y12" s="269"/>
      <c r="Z12" s="445">
        <f aca="true" t="shared" si="3" ref="Z12:AA68">A12</f>
        <v>1.1</v>
      </c>
      <c r="AA12" s="39" t="str">
        <f t="shared" si="2"/>
        <v>WOOD FUEL (INCLUDING WOOD FOR CHARCOAL)</v>
      </c>
      <c r="AB12" s="52" t="s">
        <v>154</v>
      </c>
      <c r="AC12" s="441">
        <f>IF(ISNUMBER('JQ1-Production'!D16+D12-H12),'JQ1-Production'!D16+D12-H12,IF(ISNUMBER(H12-D12),"NT "&amp;H12-D12,"…"))</f>
        <v>6321</v>
      </c>
      <c r="AD12" s="345">
        <f>IF(ISNUMBER('JQ1-Production'!E16+F12-J12),'JQ1-Production'!E16+F12-J12,IF(ISNUMBER(J12-F12),"NT "&amp;J12-F12,"…"))</f>
        <v>6324</v>
      </c>
    </row>
    <row r="13" spans="1:30" s="18" customFormat="1" ht="15" customHeight="1">
      <c r="A13" s="171">
        <v>1.2</v>
      </c>
      <c r="B13" s="39" t="s">
        <v>223</v>
      </c>
      <c r="C13" s="57" t="s">
        <v>154</v>
      </c>
      <c r="D13" s="51">
        <v>137</v>
      </c>
      <c r="E13" s="51">
        <v>6761</v>
      </c>
      <c r="F13" s="51">
        <v>119</v>
      </c>
      <c r="G13" s="51">
        <v>7148</v>
      </c>
      <c r="H13" s="54">
        <v>41</v>
      </c>
      <c r="I13" s="172">
        <v>9410</v>
      </c>
      <c r="J13" s="54">
        <v>51</v>
      </c>
      <c r="K13" s="172">
        <v>12528</v>
      </c>
      <c r="L13" s="267"/>
      <c r="M13" s="268"/>
      <c r="N13" s="4">
        <f t="shared" si="0"/>
        <v>1.2</v>
      </c>
      <c r="O13" s="39" t="str">
        <f t="shared" si="0"/>
        <v>INDUSTRIAL ROUNDWOOD</v>
      </c>
      <c r="P13" s="57" t="s">
        <v>154</v>
      </c>
      <c r="Q13" s="248">
        <f aca="true" t="shared" si="4" ref="Q13:X13">D13-(D14+D15)</f>
        <v>0</v>
      </c>
      <c r="R13" s="248">
        <f t="shared" si="4"/>
        <v>0</v>
      </c>
      <c r="S13" s="248">
        <f t="shared" si="4"/>
        <v>0</v>
      </c>
      <c r="T13" s="248">
        <f t="shared" si="4"/>
        <v>0</v>
      </c>
      <c r="U13" s="248">
        <f t="shared" si="4"/>
        <v>0</v>
      </c>
      <c r="V13" s="248">
        <f t="shared" si="4"/>
        <v>0</v>
      </c>
      <c r="W13" s="248">
        <f t="shared" si="4"/>
        <v>0</v>
      </c>
      <c r="X13" s="249">
        <f t="shared" si="4"/>
        <v>0</v>
      </c>
      <c r="Y13" s="303"/>
      <c r="Z13" s="445">
        <f t="shared" si="3"/>
        <v>1.2</v>
      </c>
      <c r="AA13" s="39" t="str">
        <f t="shared" si="2"/>
        <v>INDUSTRIAL ROUNDWOOD</v>
      </c>
      <c r="AB13" s="57" t="s">
        <v>154</v>
      </c>
      <c r="AC13" s="441">
        <f>IF(ISNUMBER('JQ1-Production'!D19+D13-H13),'JQ1-Production'!D19+D13-H13,IF(ISNUMBER(H13-D13),"NT "&amp;H13-D13,"…"))</f>
        <v>1445</v>
      </c>
      <c r="AD13" s="345">
        <f>IF(ISNUMBER('JQ1-Production'!E19+F13-J13),'JQ1-Production'!E19+F13-J13,IF(ISNUMBER(J13-F13),"NT "&amp;J13-F13,"…"))</f>
        <v>1607</v>
      </c>
    </row>
    <row r="14" spans="1:30" s="18" customFormat="1" ht="15" customHeight="1">
      <c r="A14" s="171" t="s">
        <v>23</v>
      </c>
      <c r="B14" s="40" t="s">
        <v>3</v>
      </c>
      <c r="C14" s="48" t="s">
        <v>154</v>
      </c>
      <c r="D14" s="53">
        <v>71</v>
      </c>
      <c r="E14" s="55">
        <v>3601</v>
      </c>
      <c r="F14" s="53">
        <v>57</v>
      </c>
      <c r="G14" s="55">
        <v>3737</v>
      </c>
      <c r="H14" s="53">
        <v>12</v>
      </c>
      <c r="I14" s="173">
        <v>1741</v>
      </c>
      <c r="J14" s="53">
        <v>14</v>
      </c>
      <c r="K14" s="173">
        <v>2447</v>
      </c>
      <c r="L14" s="267"/>
      <c r="M14" s="268"/>
      <c r="N14" s="4" t="str">
        <f t="shared" si="0"/>
        <v>1.2.C</v>
      </c>
      <c r="O14" s="40" t="str">
        <f t="shared" si="0"/>
        <v>Coniferous</v>
      </c>
      <c r="P14" s="48" t="s">
        <v>154</v>
      </c>
      <c r="Q14" s="246"/>
      <c r="R14" s="246"/>
      <c r="S14" s="246"/>
      <c r="T14" s="246"/>
      <c r="U14" s="246"/>
      <c r="V14" s="246"/>
      <c r="W14" s="246"/>
      <c r="X14" s="247"/>
      <c r="Y14" s="269"/>
      <c r="Z14" s="445" t="str">
        <f t="shared" si="3"/>
        <v>1.2.C</v>
      </c>
      <c r="AA14" s="40" t="str">
        <f t="shared" si="2"/>
        <v>Coniferous</v>
      </c>
      <c r="AB14" s="48" t="s">
        <v>154</v>
      </c>
      <c r="AC14" s="441">
        <f>IF(ISNUMBER('JQ1-Production'!D20+D14-H14),'JQ1-Production'!D20+D14-H14,IF(ISNUMBER(H14-D14),"NT "&amp;H14-D14,"…"))</f>
        <v>298</v>
      </c>
      <c r="AD14" s="345">
        <f>IF(ISNUMBER('JQ1-Production'!E20+F14-J14),'JQ1-Production'!E20+F14-J14,IF(ISNUMBER(J14-F14),"NT "&amp;J14-F14,"…"))</f>
        <v>317</v>
      </c>
    </row>
    <row r="15" spans="1:30" s="18" customFormat="1" ht="15" customHeight="1">
      <c r="A15" s="171" t="s">
        <v>81</v>
      </c>
      <c r="B15" s="40" t="s">
        <v>4</v>
      </c>
      <c r="C15" s="48" t="s">
        <v>154</v>
      </c>
      <c r="D15" s="53">
        <v>66</v>
      </c>
      <c r="E15" s="55">
        <v>3160</v>
      </c>
      <c r="F15" s="53">
        <v>62</v>
      </c>
      <c r="G15" s="55">
        <v>3411</v>
      </c>
      <c r="H15" s="53">
        <v>29</v>
      </c>
      <c r="I15" s="173">
        <v>7669</v>
      </c>
      <c r="J15" s="53">
        <v>37</v>
      </c>
      <c r="K15" s="173">
        <v>10081</v>
      </c>
      <c r="L15" s="267"/>
      <c r="M15" s="268"/>
      <c r="N15" s="4" t="str">
        <f t="shared" si="0"/>
        <v>1.2.NC</v>
      </c>
      <c r="O15" s="40" t="str">
        <f t="shared" si="0"/>
        <v>Non-Coniferous</v>
      </c>
      <c r="P15" s="48" t="s">
        <v>154</v>
      </c>
      <c r="Q15" s="246"/>
      <c r="R15" s="246"/>
      <c r="S15" s="246"/>
      <c r="T15" s="246"/>
      <c r="U15" s="246"/>
      <c r="V15" s="246"/>
      <c r="W15" s="246"/>
      <c r="X15" s="247"/>
      <c r="Y15" s="269"/>
      <c r="Z15" s="445" t="str">
        <f t="shared" si="3"/>
        <v>1.2.NC</v>
      </c>
      <c r="AA15" s="40" t="str">
        <f t="shared" si="2"/>
        <v>Non-Coniferous</v>
      </c>
      <c r="AB15" s="48" t="s">
        <v>154</v>
      </c>
      <c r="AC15" s="441">
        <f>IF(ISNUMBER('JQ1-Production'!D21+D15-H15),'JQ1-Production'!D21+D15-H15,IF(ISNUMBER(H15-D15),"NT "&amp;H15-D15,"…"))</f>
        <v>1147</v>
      </c>
      <c r="AD15" s="345">
        <f>IF(ISNUMBER('JQ1-Production'!E21+F15-J15),'JQ1-Production'!E21+F15-J15,IF(ISNUMBER(J15-F15),"NT "&amp;J15-F15,"…"))</f>
        <v>1290</v>
      </c>
    </row>
    <row r="16" spans="1:31" s="18" customFormat="1" ht="15" customHeight="1">
      <c r="A16" s="174" t="s">
        <v>102</v>
      </c>
      <c r="B16" s="61" t="s">
        <v>93</v>
      </c>
      <c r="C16" s="52" t="s">
        <v>154</v>
      </c>
      <c r="D16" s="53">
        <v>0.015</v>
      </c>
      <c r="E16" s="55">
        <v>123</v>
      </c>
      <c r="F16" s="53">
        <v>0</v>
      </c>
      <c r="G16" s="55">
        <v>0</v>
      </c>
      <c r="H16" s="53">
        <v>0.1</v>
      </c>
      <c r="I16" s="173">
        <v>13</v>
      </c>
      <c r="J16" s="53">
        <v>0</v>
      </c>
      <c r="K16" s="173">
        <v>0</v>
      </c>
      <c r="L16" s="267"/>
      <c r="M16" s="268"/>
      <c r="N16" s="4" t="str">
        <f t="shared" si="0"/>
        <v>1.2.NC.T</v>
      </c>
      <c r="O16" s="41" t="str">
        <f t="shared" si="0"/>
        <v>of which: Tropical</v>
      </c>
      <c r="P16" s="52" t="s">
        <v>154</v>
      </c>
      <c r="Q16" s="254">
        <f>IF(AND(ISNUMBER(D16/D15),D16&gt;D15),"&gt; 1.2.NC !!","")</f>
      </c>
      <c r="R16" s="254">
        <f aca="true" t="shared" si="5" ref="R16:X16">IF(AND(ISNUMBER(E16/E15),E16&gt;E15),"&gt; 1.2.NC !!","")</f>
      </c>
      <c r="S16" s="254">
        <f t="shared" si="5"/>
      </c>
      <c r="T16" s="254">
        <f t="shared" si="5"/>
      </c>
      <c r="U16" s="254">
        <f t="shared" si="5"/>
      </c>
      <c r="V16" s="254">
        <f t="shared" si="5"/>
      </c>
      <c r="W16" s="254">
        <f t="shared" si="5"/>
      </c>
      <c r="X16" s="255">
        <f t="shared" si="5"/>
      </c>
      <c r="Y16" s="269"/>
      <c r="Z16" s="446" t="str">
        <f t="shared" si="3"/>
        <v>1.2.NC.T</v>
      </c>
      <c r="AA16" s="41" t="str">
        <f t="shared" si="2"/>
        <v>of which: Tropical</v>
      </c>
      <c r="AB16" s="52" t="s">
        <v>154</v>
      </c>
      <c r="AC16" s="320" t="s">
        <v>127</v>
      </c>
      <c r="AD16" s="321" t="s">
        <v>127</v>
      </c>
      <c r="AE16" s="17"/>
    </row>
    <row r="17" spans="1:30" s="138" customFormat="1" ht="15" customHeight="1">
      <c r="A17" s="177">
        <v>2</v>
      </c>
      <c r="B17" s="151" t="s">
        <v>45</v>
      </c>
      <c r="C17" s="152" t="s">
        <v>89</v>
      </c>
      <c r="D17" s="141">
        <v>1</v>
      </c>
      <c r="E17" s="142">
        <v>291</v>
      </c>
      <c r="F17" s="141">
        <v>1</v>
      </c>
      <c r="G17" s="142">
        <v>595</v>
      </c>
      <c r="H17" s="141">
        <v>11</v>
      </c>
      <c r="I17" s="178">
        <v>3903</v>
      </c>
      <c r="J17" s="141">
        <v>14</v>
      </c>
      <c r="K17" s="178">
        <v>4928</v>
      </c>
      <c r="L17" s="267"/>
      <c r="M17" s="268"/>
      <c r="N17" s="153">
        <f aca="true" t="shared" si="6" ref="N17:N68">A17</f>
        <v>2</v>
      </c>
      <c r="O17" s="151" t="str">
        <f aca="true" t="shared" si="7" ref="O17:O68">B17</f>
        <v>WOOD CHARCOAL</v>
      </c>
      <c r="P17" s="152" t="s">
        <v>89</v>
      </c>
      <c r="Q17" s="568"/>
      <c r="R17" s="568"/>
      <c r="S17" s="568"/>
      <c r="T17" s="568"/>
      <c r="U17" s="568"/>
      <c r="V17" s="568"/>
      <c r="W17" s="568"/>
      <c r="X17" s="569"/>
      <c r="Y17" s="269"/>
      <c r="Z17" s="313">
        <f t="shared" si="3"/>
        <v>2</v>
      </c>
      <c r="AA17" s="151" t="str">
        <f t="shared" si="2"/>
        <v>WOOD CHARCOAL</v>
      </c>
      <c r="AB17" s="152" t="s">
        <v>89</v>
      </c>
      <c r="AC17" s="316">
        <f>IF(ISNUMBER('JQ1-Production'!D32+D17-H17),'JQ1-Production'!D32+D17-H17,IF(ISNUMBER(H17-D17),"NT "&amp;H17-D17,"…"))</f>
        <v>12</v>
      </c>
      <c r="AD17" s="317">
        <f>IF(ISNUMBER('JQ1-Production'!E32+F17-J17),'JQ1-Production'!E32+F17-J17,IF(ISNUMBER(J17-F17),"NT "&amp;J17-F17,"…"))</f>
        <v>14</v>
      </c>
    </row>
    <row r="18" spans="1:30" s="138" customFormat="1" ht="15" customHeight="1">
      <c r="A18" s="169">
        <v>3</v>
      </c>
      <c r="B18" s="135" t="s">
        <v>177</v>
      </c>
      <c r="C18" s="136" t="s">
        <v>111</v>
      </c>
      <c r="D18" s="141">
        <v>26</v>
      </c>
      <c r="E18" s="142">
        <v>858</v>
      </c>
      <c r="F18" s="141">
        <v>44</v>
      </c>
      <c r="G18" s="142">
        <v>1295</v>
      </c>
      <c r="H18" s="141">
        <v>20</v>
      </c>
      <c r="I18" s="178">
        <v>560</v>
      </c>
      <c r="J18" s="141">
        <v>2.3</v>
      </c>
      <c r="K18" s="178">
        <v>194</v>
      </c>
      <c r="L18" s="267"/>
      <c r="M18" s="268"/>
      <c r="N18" s="143">
        <f t="shared" si="6"/>
        <v>3</v>
      </c>
      <c r="O18" s="140" t="str">
        <f t="shared" si="7"/>
        <v>WOOD CHIPS, PARTICLES AND RESIDUES</v>
      </c>
      <c r="P18" s="136" t="s">
        <v>111</v>
      </c>
      <c r="Q18" s="567">
        <f>D18-(D19+D20)</f>
        <v>0</v>
      </c>
      <c r="R18" s="252">
        <f aca="true" t="shared" si="8" ref="R18:X18">E18-(E19+E20)</f>
        <v>0</v>
      </c>
      <c r="S18" s="252">
        <f t="shared" si="8"/>
        <v>0</v>
      </c>
      <c r="T18" s="252">
        <f t="shared" si="8"/>
        <v>0</v>
      </c>
      <c r="U18" s="252">
        <f t="shared" si="8"/>
        <v>0</v>
      </c>
      <c r="V18" s="252">
        <f t="shared" si="8"/>
        <v>0</v>
      </c>
      <c r="W18" s="252">
        <f t="shared" si="8"/>
        <v>0</v>
      </c>
      <c r="X18" s="253">
        <f t="shared" si="8"/>
        <v>0</v>
      </c>
      <c r="Y18" s="269"/>
      <c r="Z18" s="573">
        <f t="shared" si="3"/>
        <v>3</v>
      </c>
      <c r="AA18" s="140" t="str">
        <f t="shared" si="2"/>
        <v>WOOD CHIPS, PARTICLES AND RESIDUES</v>
      </c>
      <c r="AB18" s="136" t="s">
        <v>111</v>
      </c>
      <c r="AC18" s="316">
        <f>IF(ISNUMBER('JQ1-Production'!D33+D18-H18),'JQ1-Production'!D33+D18-H18,IF(ISNUMBER(H18-D18),"NT "&amp;H18-D18,"…"))</f>
        <v>523</v>
      </c>
      <c r="AD18" s="317">
        <f>IF(ISNUMBER('JQ1-Production'!E33+F18-J18),'JQ1-Production'!E33+F18-J18,IF(ISNUMBER(J18-F18),"NT "&amp;J18-F18,"…"))</f>
        <v>583.7</v>
      </c>
    </row>
    <row r="19" spans="1:30" s="18" customFormat="1" ht="15" customHeight="1">
      <c r="A19" s="171" t="s">
        <v>175</v>
      </c>
      <c r="B19" s="42" t="s">
        <v>88</v>
      </c>
      <c r="C19" s="48" t="s">
        <v>111</v>
      </c>
      <c r="D19" s="53">
        <v>3</v>
      </c>
      <c r="E19" s="55">
        <v>179</v>
      </c>
      <c r="F19" s="53">
        <v>1</v>
      </c>
      <c r="G19" s="55">
        <v>124</v>
      </c>
      <c r="H19" s="53">
        <v>4</v>
      </c>
      <c r="I19" s="173">
        <v>303</v>
      </c>
      <c r="J19" s="53">
        <v>2</v>
      </c>
      <c r="K19" s="173">
        <v>133</v>
      </c>
      <c r="L19" s="267"/>
      <c r="M19" s="268"/>
      <c r="N19" s="4" t="str">
        <f>A19</f>
        <v>3.1</v>
      </c>
      <c r="O19" s="42" t="str">
        <f>B19</f>
        <v>WOOD CHIPS AND PARTICLES</v>
      </c>
      <c r="P19" s="48" t="s">
        <v>111</v>
      </c>
      <c r="Q19" s="246"/>
      <c r="R19" s="246"/>
      <c r="S19" s="246"/>
      <c r="T19" s="246"/>
      <c r="U19" s="246"/>
      <c r="V19" s="246"/>
      <c r="W19" s="246"/>
      <c r="X19" s="247"/>
      <c r="Y19" s="269" t="s">
        <v>0</v>
      </c>
      <c r="Z19" s="445" t="str">
        <f>A19</f>
        <v>3.1</v>
      </c>
      <c r="AA19" s="42" t="str">
        <f>B19</f>
        <v>WOOD CHIPS AND PARTICLES</v>
      </c>
      <c r="AB19" s="48" t="s">
        <v>111</v>
      </c>
      <c r="AC19" s="441">
        <f>IF(ISNUMBER('JQ1-Production'!D34+D19-H19),'JQ1-Production'!D34+D19-H19,IF(ISNUMBER(H19-D19),"NT "&amp;H19-D19,"…"))</f>
        <v>160</v>
      </c>
      <c r="AD19" s="345">
        <f>IF(ISNUMBER('JQ1-Production'!E34+F19-J19),'JQ1-Production'!E34+F19-J19,IF(ISNUMBER(J19-F19),"NT "&amp;J19-F19,"…"))</f>
        <v>143</v>
      </c>
    </row>
    <row r="20" spans="1:30" s="18" customFormat="1" ht="15" customHeight="1">
      <c r="A20" s="174" t="s">
        <v>176</v>
      </c>
      <c r="B20" s="45" t="s">
        <v>178</v>
      </c>
      <c r="C20" s="48" t="s">
        <v>111</v>
      </c>
      <c r="D20" s="53">
        <v>23</v>
      </c>
      <c r="E20" s="55">
        <v>679</v>
      </c>
      <c r="F20" s="53">
        <v>43</v>
      </c>
      <c r="G20" s="55">
        <v>1171</v>
      </c>
      <c r="H20" s="53">
        <v>16</v>
      </c>
      <c r="I20" s="173">
        <v>257</v>
      </c>
      <c r="J20" s="53">
        <v>0.3</v>
      </c>
      <c r="K20" s="173">
        <v>61</v>
      </c>
      <c r="L20" s="267"/>
      <c r="M20" s="268"/>
      <c r="N20" s="5" t="str">
        <f>A20</f>
        <v>3.2</v>
      </c>
      <c r="O20" s="42" t="str">
        <f>B20</f>
        <v>WOOD RESIDUES (INCLUDING WOOD FOR AGGLOMERATES)</v>
      </c>
      <c r="P20" s="48" t="s">
        <v>111</v>
      </c>
      <c r="Q20" s="254"/>
      <c r="R20" s="254"/>
      <c r="S20" s="254"/>
      <c r="T20" s="254"/>
      <c r="U20" s="254"/>
      <c r="V20" s="254"/>
      <c r="W20" s="254"/>
      <c r="X20" s="255"/>
      <c r="Y20" s="269"/>
      <c r="Z20" s="445" t="str">
        <f>A20</f>
        <v>3.2</v>
      </c>
      <c r="AA20" s="42" t="str">
        <f>B20</f>
        <v>WOOD RESIDUES (INCLUDING WOOD FOR AGGLOMERATES)</v>
      </c>
      <c r="AB20" s="48" t="s">
        <v>111</v>
      </c>
      <c r="AC20" s="320">
        <f>IF(ISNUMBER('JQ1-Production'!D35+D20-H20),'JQ1-Production'!D35+D20-H20,IF(ISNUMBER(H20-D20),"NT "&amp;H20-D20,"…"))</f>
        <v>363</v>
      </c>
      <c r="AD20" s="345">
        <f>IF(ISNUMBER('JQ1-Production'!E35+F20-J20),'JQ1-Production'!E35+F20-J20,IF(ISNUMBER(J20-F20),"NT "&amp;J20-F20,"…"))</f>
        <v>440.7</v>
      </c>
    </row>
    <row r="21" spans="1:30" s="138" customFormat="1" ht="15" customHeight="1">
      <c r="A21" s="169">
        <v>4</v>
      </c>
      <c r="B21" s="135" t="s">
        <v>182</v>
      </c>
      <c r="C21" s="136" t="s">
        <v>89</v>
      </c>
      <c r="D21" s="141">
        <v>8</v>
      </c>
      <c r="E21" s="142">
        <v>1026</v>
      </c>
      <c r="F21" s="141">
        <v>21</v>
      </c>
      <c r="G21" s="142">
        <v>2474</v>
      </c>
      <c r="H21" s="141">
        <v>69</v>
      </c>
      <c r="I21" s="178">
        <v>10757</v>
      </c>
      <c r="J21" s="141">
        <v>92</v>
      </c>
      <c r="K21" s="178">
        <v>13486</v>
      </c>
      <c r="L21" s="267"/>
      <c r="M21" s="268"/>
      <c r="N21" s="149">
        <f t="shared" si="6"/>
        <v>4</v>
      </c>
      <c r="O21" s="140" t="str">
        <f t="shared" si="7"/>
        <v>WOOD PELLETS AND OTHER AGGLOMERATES</v>
      </c>
      <c r="P21" s="136" t="s">
        <v>89</v>
      </c>
      <c r="Q21" s="567">
        <f>D21-(D22+D23)</f>
        <v>0</v>
      </c>
      <c r="R21" s="252">
        <f aca="true" t="shared" si="9" ref="R21:X21">E21-(E22+E23)</f>
        <v>0</v>
      </c>
      <c r="S21" s="252">
        <f t="shared" si="9"/>
        <v>0</v>
      </c>
      <c r="T21" s="252">
        <f t="shared" si="9"/>
        <v>0</v>
      </c>
      <c r="U21" s="252">
        <f t="shared" si="9"/>
        <v>0</v>
      </c>
      <c r="V21" s="252">
        <f t="shared" si="9"/>
        <v>0</v>
      </c>
      <c r="W21" s="252">
        <f t="shared" si="9"/>
        <v>0</v>
      </c>
      <c r="X21" s="253">
        <f t="shared" si="9"/>
        <v>0</v>
      </c>
      <c r="Y21" s="269"/>
      <c r="Z21" s="573">
        <f t="shared" si="3"/>
        <v>4</v>
      </c>
      <c r="AA21" s="140" t="str">
        <f aca="true" t="shared" si="10" ref="AA21:AA30">B21</f>
        <v>WOOD PELLETS AND OTHER AGGLOMERATES</v>
      </c>
      <c r="AB21" s="136" t="s">
        <v>89</v>
      </c>
      <c r="AC21" s="316">
        <f>IF(ISNUMBER('JQ1-Production'!D36+D21-H21),'JQ1-Production'!D36+D21-H21,IF(ISNUMBER(H21-D21),"NT "&amp;H21-D21,"…"))</f>
        <v>186</v>
      </c>
      <c r="AD21" s="317">
        <f>IF(ISNUMBER('JQ1-Production'!E36+F21-J21),'JQ1-Production'!E36+F21-J21,IF(ISNUMBER(J21-F21),"NT "&amp;J21-F21,"…"))</f>
        <v>192</v>
      </c>
    </row>
    <row r="22" spans="1:30" s="18" customFormat="1" ht="15" customHeight="1">
      <c r="A22" s="171" t="s">
        <v>179</v>
      </c>
      <c r="B22" s="42" t="s">
        <v>181</v>
      </c>
      <c r="C22" s="48" t="s">
        <v>89</v>
      </c>
      <c r="D22" s="53">
        <v>7</v>
      </c>
      <c r="E22" s="55">
        <v>825</v>
      </c>
      <c r="F22" s="53">
        <v>18</v>
      </c>
      <c r="G22" s="55">
        <v>2203</v>
      </c>
      <c r="H22" s="53">
        <v>63</v>
      </c>
      <c r="I22" s="173">
        <v>10095</v>
      </c>
      <c r="J22" s="53">
        <v>87</v>
      </c>
      <c r="K22" s="173">
        <v>13061</v>
      </c>
      <c r="L22" s="267"/>
      <c r="M22" s="268"/>
      <c r="N22" s="4" t="str">
        <f t="shared" si="6"/>
        <v>4.1</v>
      </c>
      <c r="O22" s="42" t="str">
        <f t="shared" si="7"/>
        <v>WOOD PELLETS</v>
      </c>
      <c r="P22" s="48" t="s">
        <v>89</v>
      </c>
      <c r="Q22" s="246"/>
      <c r="R22" s="246"/>
      <c r="S22" s="246"/>
      <c r="T22" s="246"/>
      <c r="U22" s="246"/>
      <c r="V22" s="246"/>
      <c r="W22" s="246"/>
      <c r="X22" s="247"/>
      <c r="Y22" s="269" t="s">
        <v>0</v>
      </c>
      <c r="Z22" s="445" t="str">
        <f t="shared" si="3"/>
        <v>4.1</v>
      </c>
      <c r="AA22" s="42" t="str">
        <f t="shared" si="10"/>
        <v>WOOD PELLETS</v>
      </c>
      <c r="AB22" s="48" t="s">
        <v>89</v>
      </c>
      <c r="AC22" s="441">
        <f>IF(ISNUMBER('JQ1-Production'!D37+D22-H22),'JQ1-Production'!D37+D22-H22,IF(ISNUMBER(H22-D22),"NT "&amp;H22-D22,"…"))</f>
        <v>174</v>
      </c>
      <c r="AD22" s="345">
        <f>IF(ISNUMBER('JQ1-Production'!E37+F22-J22),'JQ1-Production'!E37+F22-J22,IF(ISNUMBER(J22-F22),"NT "&amp;J22-F22,"…"))</f>
        <v>175</v>
      </c>
    </row>
    <row r="23" spans="1:30" s="18" customFormat="1" ht="15" customHeight="1">
      <c r="A23" s="171" t="s">
        <v>180</v>
      </c>
      <c r="B23" s="42" t="s">
        <v>183</v>
      </c>
      <c r="C23" s="48" t="s">
        <v>89</v>
      </c>
      <c r="D23" s="53">
        <v>1</v>
      </c>
      <c r="E23" s="55">
        <v>201</v>
      </c>
      <c r="F23" s="53">
        <v>3</v>
      </c>
      <c r="G23" s="55">
        <v>271</v>
      </c>
      <c r="H23" s="53">
        <v>6</v>
      </c>
      <c r="I23" s="173">
        <v>662</v>
      </c>
      <c r="J23" s="53">
        <v>5</v>
      </c>
      <c r="K23" s="173">
        <v>425</v>
      </c>
      <c r="L23" s="267"/>
      <c r="M23" s="268"/>
      <c r="N23" s="4" t="str">
        <f t="shared" si="6"/>
        <v>4.2</v>
      </c>
      <c r="O23" s="42" t="str">
        <f t="shared" si="7"/>
        <v>OTHER AGGLOMERATES</v>
      </c>
      <c r="P23" s="48" t="s">
        <v>89</v>
      </c>
      <c r="Q23" s="254"/>
      <c r="R23" s="254"/>
      <c r="S23" s="254"/>
      <c r="T23" s="254"/>
      <c r="U23" s="254"/>
      <c r="V23" s="254"/>
      <c r="W23" s="254"/>
      <c r="X23" s="255"/>
      <c r="Y23" s="269"/>
      <c r="Z23" s="444" t="str">
        <f t="shared" si="3"/>
        <v>4.2</v>
      </c>
      <c r="AA23" s="42" t="str">
        <f t="shared" si="10"/>
        <v>OTHER AGGLOMERATES</v>
      </c>
      <c r="AB23" s="48" t="s">
        <v>89</v>
      </c>
      <c r="AC23" s="320">
        <f>IF(ISNUMBER('JQ1-Production'!D38+D23-H23),'JQ1-Production'!D38+D23-H23,IF(ISNUMBER(H23-D23),"NT "&amp;H23-D23,"…"))</f>
        <v>12</v>
      </c>
      <c r="AD23" s="345">
        <f>IF(ISNUMBER('JQ1-Production'!E38+F23-J23),'JQ1-Production'!E38+F23-J23,IF(ISNUMBER(J23-F23),"NT "&amp;J23-F23,"…"))</f>
        <v>17</v>
      </c>
    </row>
    <row r="24" spans="1:30" s="138" customFormat="1" ht="15" customHeight="1">
      <c r="A24" s="179">
        <v>5</v>
      </c>
      <c r="B24" s="140" t="s">
        <v>46</v>
      </c>
      <c r="C24" s="136" t="s">
        <v>111</v>
      </c>
      <c r="D24" s="141">
        <v>210</v>
      </c>
      <c r="E24" s="142">
        <v>41777</v>
      </c>
      <c r="F24" s="141">
        <v>290</v>
      </c>
      <c r="G24" s="142">
        <v>45120</v>
      </c>
      <c r="H24" s="141">
        <v>168</v>
      </c>
      <c r="I24" s="178">
        <v>47928</v>
      </c>
      <c r="J24" s="141">
        <v>183</v>
      </c>
      <c r="K24" s="178">
        <v>64536</v>
      </c>
      <c r="L24" s="267"/>
      <c r="M24" s="268"/>
      <c r="N24" s="143">
        <f t="shared" si="6"/>
        <v>5</v>
      </c>
      <c r="O24" s="140" t="str">
        <f t="shared" si="7"/>
        <v>SAWNWOOD </v>
      </c>
      <c r="P24" s="136" t="s">
        <v>111</v>
      </c>
      <c r="Q24" s="252">
        <f aca="true" t="shared" si="11" ref="Q24:X24">D24-(D25+D26)</f>
        <v>0</v>
      </c>
      <c r="R24" s="252">
        <f t="shared" si="11"/>
        <v>0</v>
      </c>
      <c r="S24" s="252">
        <f t="shared" si="11"/>
        <v>0</v>
      </c>
      <c r="T24" s="252">
        <f t="shared" si="11"/>
        <v>0</v>
      </c>
      <c r="U24" s="252">
        <f t="shared" si="11"/>
        <v>0</v>
      </c>
      <c r="V24" s="252">
        <f t="shared" si="11"/>
        <v>0</v>
      </c>
      <c r="W24" s="252">
        <f t="shared" si="11"/>
        <v>-0.4000000000000057</v>
      </c>
      <c r="X24" s="253">
        <f t="shared" si="11"/>
        <v>0</v>
      </c>
      <c r="Y24" s="303"/>
      <c r="Z24" s="312">
        <f t="shared" si="3"/>
        <v>5</v>
      </c>
      <c r="AA24" s="140" t="str">
        <f t="shared" si="10"/>
        <v>SAWNWOOD </v>
      </c>
      <c r="AB24" s="136" t="s">
        <v>111</v>
      </c>
      <c r="AC24" s="316">
        <f>IF(ISNUMBER('JQ1-Production'!D39+D24-H24),'JQ1-Production'!D39+D24-H24,IF(ISNUMBER(H24-D24),"NT "&amp;H24-D24,"…"))</f>
        <v>548</v>
      </c>
      <c r="AD24" s="317">
        <f>IF(ISNUMBER('JQ1-Production'!E39+F24-J24),'JQ1-Production'!E39+F24-J24,IF(ISNUMBER(J24-F24),"NT "&amp;J24-F24,"…"))</f>
        <v>650</v>
      </c>
    </row>
    <row r="25" spans="1:30" s="18" customFormat="1" ht="15" customHeight="1">
      <c r="A25" s="171" t="s">
        <v>28</v>
      </c>
      <c r="B25" s="42" t="s">
        <v>3</v>
      </c>
      <c r="C25" s="48" t="s">
        <v>111</v>
      </c>
      <c r="D25" s="53">
        <v>172</v>
      </c>
      <c r="E25" s="55">
        <v>30155</v>
      </c>
      <c r="F25" s="53">
        <v>241</v>
      </c>
      <c r="G25" s="55">
        <v>30740</v>
      </c>
      <c r="H25" s="53">
        <v>6</v>
      </c>
      <c r="I25" s="173">
        <v>1097</v>
      </c>
      <c r="J25" s="53">
        <v>4.4</v>
      </c>
      <c r="K25" s="173">
        <v>989</v>
      </c>
      <c r="L25" s="267"/>
      <c r="M25" s="268"/>
      <c r="N25" s="4" t="str">
        <f t="shared" si="6"/>
        <v>5.C</v>
      </c>
      <c r="O25" s="42" t="str">
        <f t="shared" si="7"/>
        <v>Coniferous</v>
      </c>
      <c r="P25" s="48" t="s">
        <v>111</v>
      </c>
      <c r="Q25" s="246"/>
      <c r="R25" s="246"/>
      <c r="S25" s="246"/>
      <c r="T25" s="246"/>
      <c r="U25" s="246"/>
      <c r="V25" s="246"/>
      <c r="W25" s="246"/>
      <c r="X25" s="247"/>
      <c r="Y25" s="269" t="s">
        <v>0</v>
      </c>
      <c r="Z25" s="445" t="str">
        <f t="shared" si="3"/>
        <v>5.C</v>
      </c>
      <c r="AA25" s="42" t="str">
        <f t="shared" si="10"/>
        <v>Coniferous</v>
      </c>
      <c r="AB25" s="48" t="s">
        <v>111</v>
      </c>
      <c r="AC25" s="441">
        <f>IF(ISNUMBER('JQ1-Production'!D40+D25-H25),'JQ1-Production'!D40+D25-H25,IF(ISNUMBER(H25-D25),"NT "&amp;H25-D25,"…"))</f>
        <v>303</v>
      </c>
      <c r="AD25" s="345">
        <f>IF(ISNUMBER('JQ1-Production'!E40+F25-J25),'JQ1-Production'!E40+F25-J25,IF(ISNUMBER(J25-F25),"NT "&amp;J25-F25,"…"))</f>
        <v>381.6</v>
      </c>
    </row>
    <row r="26" spans="1:30" s="18" customFormat="1" ht="15" customHeight="1">
      <c r="A26" s="171" t="s">
        <v>84</v>
      </c>
      <c r="B26" s="42" t="s">
        <v>4</v>
      </c>
      <c r="C26" s="48" t="s">
        <v>111</v>
      </c>
      <c r="D26" s="53">
        <v>38</v>
      </c>
      <c r="E26" s="55">
        <v>11622</v>
      </c>
      <c r="F26" s="53">
        <v>49</v>
      </c>
      <c r="G26" s="55">
        <v>14380</v>
      </c>
      <c r="H26" s="53">
        <v>162</v>
      </c>
      <c r="I26" s="173">
        <v>46831</v>
      </c>
      <c r="J26" s="53">
        <v>179</v>
      </c>
      <c r="K26" s="173">
        <v>63547</v>
      </c>
      <c r="L26" s="267"/>
      <c r="M26" s="268"/>
      <c r="N26" s="4" t="str">
        <f t="shared" si="6"/>
        <v>5.NC</v>
      </c>
      <c r="O26" s="42" t="str">
        <f t="shared" si="7"/>
        <v>Non-Coniferous</v>
      </c>
      <c r="P26" s="48" t="s">
        <v>111</v>
      </c>
      <c r="Q26" s="246"/>
      <c r="R26" s="246"/>
      <c r="S26" s="246"/>
      <c r="T26" s="246"/>
      <c r="U26" s="246"/>
      <c r="V26" s="246"/>
      <c r="W26" s="246"/>
      <c r="X26" s="247"/>
      <c r="Y26" s="269"/>
      <c r="Z26" s="445" t="str">
        <f t="shared" si="3"/>
        <v>5.NC</v>
      </c>
      <c r="AA26" s="42" t="str">
        <f t="shared" si="10"/>
        <v>Non-Coniferous</v>
      </c>
      <c r="AB26" s="48" t="s">
        <v>111</v>
      </c>
      <c r="AC26" s="320">
        <f>IF(ISNUMBER('JQ1-Production'!D41+D26-H26),'JQ1-Production'!D41+D26-H26,IF(ISNUMBER(H26-D26),"NT "&amp;H26-D26,"…"))</f>
        <v>245</v>
      </c>
      <c r="AD26" s="345">
        <f>IF(ISNUMBER('JQ1-Production'!E41+F26-J26),'JQ1-Production'!E41+F26-J26,IF(ISNUMBER(J26-F26),"NT "&amp;J26-F26,"…"))</f>
        <v>268</v>
      </c>
    </row>
    <row r="27" spans="1:31" s="18" customFormat="1" ht="15" customHeight="1">
      <c r="A27" s="174" t="s">
        <v>99</v>
      </c>
      <c r="B27" s="43" t="s">
        <v>93</v>
      </c>
      <c r="C27" s="52" t="s">
        <v>111</v>
      </c>
      <c r="D27" s="53">
        <v>0.8</v>
      </c>
      <c r="E27" s="55">
        <v>804</v>
      </c>
      <c r="F27" s="53">
        <v>1</v>
      </c>
      <c r="G27" s="55">
        <v>956</v>
      </c>
      <c r="H27" s="53">
        <v>0.1</v>
      </c>
      <c r="I27" s="173">
        <v>12</v>
      </c>
      <c r="J27" s="53">
        <v>0.2</v>
      </c>
      <c r="K27" s="173">
        <v>118</v>
      </c>
      <c r="L27" s="267"/>
      <c r="M27" s="268"/>
      <c r="N27" s="5" t="str">
        <f t="shared" si="6"/>
        <v>5.NC.T</v>
      </c>
      <c r="O27" s="43" t="str">
        <f t="shared" si="7"/>
        <v>of which: Tropical</v>
      </c>
      <c r="P27" s="52" t="s">
        <v>111</v>
      </c>
      <c r="Q27" s="254">
        <f aca="true" t="shared" si="12" ref="Q27:X27">IF(AND(ISNUMBER(D27/D26),D27&gt;D26),"&gt; 5.NC !!","")</f>
      </c>
      <c r="R27" s="254">
        <f t="shared" si="12"/>
      </c>
      <c r="S27" s="254">
        <f t="shared" si="12"/>
      </c>
      <c r="T27" s="254">
        <f t="shared" si="12"/>
      </c>
      <c r="U27" s="254">
        <f t="shared" si="12"/>
      </c>
      <c r="V27" s="254">
        <f t="shared" si="12"/>
      </c>
      <c r="W27" s="254">
        <f t="shared" si="12"/>
      </c>
      <c r="X27" s="450">
        <f t="shared" si="12"/>
      </c>
      <c r="Y27" s="269"/>
      <c r="Z27" s="444" t="str">
        <f t="shared" si="3"/>
        <v>5.NC.T</v>
      </c>
      <c r="AA27" s="43" t="str">
        <f t="shared" si="10"/>
        <v>of which: Tropical</v>
      </c>
      <c r="AB27" s="52" t="s">
        <v>111</v>
      </c>
      <c r="AC27" s="320">
        <f>IF(ISNUMBER('JQ1-Production'!D42+D27-H27),'JQ1-Production'!D42+D27-H27,IF(ISNUMBER(H27-D27),"NT "&amp;H27-D27,"…"))</f>
        <v>5.7</v>
      </c>
      <c r="AD27" s="345">
        <f>IF(ISNUMBER('JQ1-Production'!E42+F27-J27),'JQ1-Production'!E42+F27-J27,IF(ISNUMBER(J27-F27),"NT "&amp;J27-F27,"…"))</f>
        <v>7.8</v>
      </c>
      <c r="AE27" s="18" t="s">
        <v>0</v>
      </c>
    </row>
    <row r="28" spans="1:30" s="138" customFormat="1" ht="15" customHeight="1">
      <c r="A28" s="169">
        <v>6</v>
      </c>
      <c r="B28" s="135" t="s">
        <v>48</v>
      </c>
      <c r="C28" s="144" t="s">
        <v>111</v>
      </c>
      <c r="D28" s="137">
        <v>294</v>
      </c>
      <c r="E28" s="145">
        <v>95822</v>
      </c>
      <c r="F28" s="137">
        <v>408</v>
      </c>
      <c r="G28" s="145">
        <v>113162</v>
      </c>
      <c r="H28" s="137">
        <v>156</v>
      </c>
      <c r="I28" s="170">
        <v>47150</v>
      </c>
      <c r="J28" s="137">
        <v>187</v>
      </c>
      <c r="K28" s="170">
        <v>50019</v>
      </c>
      <c r="L28" s="267"/>
      <c r="M28" s="268"/>
      <c r="N28" s="139">
        <f t="shared" si="6"/>
        <v>6</v>
      </c>
      <c r="O28" s="135" t="str">
        <f t="shared" si="7"/>
        <v>WOOD-BASED PANELS</v>
      </c>
      <c r="P28" s="144" t="s">
        <v>111</v>
      </c>
      <c r="Q28" s="252">
        <f aca="true" t="shared" si="13" ref="Q28:X28">D28-(D29+D33+D37+D39)</f>
        <v>0</v>
      </c>
      <c r="R28" s="252">
        <f t="shared" si="13"/>
        <v>0</v>
      </c>
      <c r="S28" s="252">
        <f t="shared" si="13"/>
        <v>0</v>
      </c>
      <c r="T28" s="252">
        <f t="shared" si="13"/>
        <v>0</v>
      </c>
      <c r="U28" s="252">
        <f t="shared" si="13"/>
        <v>0</v>
      </c>
      <c r="V28" s="252">
        <f t="shared" si="13"/>
        <v>-300</v>
      </c>
      <c r="W28" s="252">
        <f t="shared" si="13"/>
        <v>0</v>
      </c>
      <c r="X28" s="253">
        <f t="shared" si="13"/>
        <v>0</v>
      </c>
      <c r="Y28" s="303"/>
      <c r="Z28" s="312">
        <f t="shared" si="3"/>
        <v>6</v>
      </c>
      <c r="AA28" s="135" t="str">
        <f t="shared" si="10"/>
        <v>WOOD-BASED PANELS</v>
      </c>
      <c r="AB28" s="144" t="s">
        <v>111</v>
      </c>
      <c r="AC28" s="316">
        <f>IF(ISNUMBER('JQ1-Production'!D43+D28-H28),'JQ1-Production'!D43+D28-H28,IF(ISNUMBER(H28-D28),"NT "&amp;H28-D28,"…"))</f>
        <v>438</v>
      </c>
      <c r="AD28" s="317">
        <f>IF(ISNUMBER('JQ1-Production'!E43+F28-J28),'JQ1-Production'!E43+F28-J28,IF(ISNUMBER(J28-F28),"NT "&amp;J28-F28,"…"))</f>
        <v>543</v>
      </c>
    </row>
    <row r="29" spans="1:30" s="18" customFormat="1" ht="15" customHeight="1">
      <c r="A29" s="171">
        <v>6.1</v>
      </c>
      <c r="B29" s="42" t="s">
        <v>47</v>
      </c>
      <c r="C29" s="48" t="s">
        <v>111</v>
      </c>
      <c r="D29" s="53">
        <v>5</v>
      </c>
      <c r="E29" s="55">
        <v>7362</v>
      </c>
      <c r="F29" s="53">
        <v>12</v>
      </c>
      <c r="G29" s="55">
        <v>10645</v>
      </c>
      <c r="H29" s="53">
        <v>27</v>
      </c>
      <c r="I29" s="173">
        <v>9017</v>
      </c>
      <c r="J29" s="53">
        <v>26</v>
      </c>
      <c r="K29" s="173">
        <v>10064</v>
      </c>
      <c r="L29" s="267"/>
      <c r="M29" s="268"/>
      <c r="N29" s="4">
        <f t="shared" si="6"/>
        <v>6.1</v>
      </c>
      <c r="O29" s="42" t="str">
        <f t="shared" si="7"/>
        <v>VENEER SHEETS</v>
      </c>
      <c r="P29" s="48" t="s">
        <v>111</v>
      </c>
      <c r="Q29" s="256">
        <f aca="true" t="shared" si="14" ref="Q29:X29">D29-(D30+D31)</f>
        <v>0</v>
      </c>
      <c r="R29" s="256">
        <f t="shared" si="14"/>
        <v>0</v>
      </c>
      <c r="S29" s="256">
        <f t="shared" si="14"/>
        <v>0</v>
      </c>
      <c r="T29" s="256">
        <f t="shared" si="14"/>
        <v>0</v>
      </c>
      <c r="U29" s="256">
        <f t="shared" si="14"/>
        <v>0</v>
      </c>
      <c r="V29" s="256">
        <f t="shared" si="14"/>
        <v>0</v>
      </c>
      <c r="W29" s="256">
        <f t="shared" si="14"/>
        <v>0</v>
      </c>
      <c r="X29" s="257">
        <f t="shared" si="14"/>
        <v>0</v>
      </c>
      <c r="Y29" s="303"/>
      <c r="Z29" s="445">
        <f t="shared" si="3"/>
        <v>6.1</v>
      </c>
      <c r="AA29" s="42" t="str">
        <f t="shared" si="10"/>
        <v>VENEER SHEETS</v>
      </c>
      <c r="AB29" s="48" t="s">
        <v>111</v>
      </c>
      <c r="AC29" s="322">
        <f>IF(ISNUMBER('JQ1-Production'!D44+D29-H29),'JQ1-Production'!D44+D29-H29,IF(ISNUMBER(H29-D29),"NT "&amp;H29-D29,"…"))</f>
        <v>6</v>
      </c>
      <c r="AD29" s="345">
        <f>IF(ISNUMBER('JQ1-Production'!E44+F29-J29),'JQ1-Production'!E44+F29-J29,IF(ISNUMBER(J29-F29),"NT "&amp;J29-F29,"…"))</f>
        <v>20</v>
      </c>
    </row>
    <row r="30" spans="1:30" s="18" customFormat="1" ht="15" customHeight="1">
      <c r="A30" s="171" t="s">
        <v>29</v>
      </c>
      <c r="B30" s="40" t="s">
        <v>3</v>
      </c>
      <c r="C30" s="48" t="s">
        <v>111</v>
      </c>
      <c r="D30" s="53">
        <v>0</v>
      </c>
      <c r="E30" s="55">
        <v>0</v>
      </c>
      <c r="F30" s="53">
        <v>4</v>
      </c>
      <c r="G30" s="55">
        <v>2041</v>
      </c>
      <c r="H30" s="53">
        <v>0</v>
      </c>
      <c r="I30" s="173">
        <v>0</v>
      </c>
      <c r="J30" s="53">
        <v>0</v>
      </c>
      <c r="K30" s="173">
        <v>0</v>
      </c>
      <c r="L30" s="267"/>
      <c r="M30" s="268"/>
      <c r="N30" s="4" t="str">
        <f t="shared" si="6"/>
        <v>6.1.C</v>
      </c>
      <c r="O30" s="40" t="str">
        <f t="shared" si="7"/>
        <v>Coniferous</v>
      </c>
      <c r="P30" s="48" t="s">
        <v>111</v>
      </c>
      <c r="Q30" s="246"/>
      <c r="R30" s="246"/>
      <c r="S30" s="246"/>
      <c r="T30" s="246"/>
      <c r="U30" s="246"/>
      <c r="V30" s="246"/>
      <c r="W30" s="246"/>
      <c r="X30" s="247"/>
      <c r="Y30" s="269"/>
      <c r="Z30" s="445" t="str">
        <f t="shared" si="3"/>
        <v>6.1.C</v>
      </c>
      <c r="AA30" s="40" t="str">
        <f t="shared" si="10"/>
        <v>Coniferous</v>
      </c>
      <c r="AB30" s="48" t="s">
        <v>111</v>
      </c>
      <c r="AC30" s="441">
        <f>IF(ISNUMBER('JQ1-Production'!D45+D30-H30),'JQ1-Production'!D45+D30-H30,IF(ISNUMBER(H30-D30),"NT "&amp;H30-D30,"…"))</f>
        <v>0</v>
      </c>
      <c r="AD30" s="345">
        <f>IF(ISNUMBER('JQ1-Production'!E45+F30-J30),'JQ1-Production'!E45+F30-J30,IF(ISNUMBER(J30-F30),"NT "&amp;J30-F30,"…"))</f>
        <v>4</v>
      </c>
    </row>
    <row r="31" spans="1:30" s="18" customFormat="1" ht="15" customHeight="1">
      <c r="A31" s="171" t="s">
        <v>86</v>
      </c>
      <c r="B31" s="40" t="s">
        <v>4</v>
      </c>
      <c r="C31" s="48" t="s">
        <v>111</v>
      </c>
      <c r="D31" s="53">
        <v>5</v>
      </c>
      <c r="E31" s="55">
        <v>7362</v>
      </c>
      <c r="F31" s="53">
        <v>8</v>
      </c>
      <c r="G31" s="55">
        <v>8604</v>
      </c>
      <c r="H31" s="53">
        <v>27</v>
      </c>
      <c r="I31" s="173">
        <v>9017</v>
      </c>
      <c r="J31" s="53">
        <v>26</v>
      </c>
      <c r="K31" s="173">
        <v>10064</v>
      </c>
      <c r="L31" s="267"/>
      <c r="M31" s="268"/>
      <c r="N31" s="4" t="str">
        <f t="shared" si="6"/>
        <v>6.1.NC</v>
      </c>
      <c r="O31" s="40" t="str">
        <f t="shared" si="7"/>
        <v>Non-Coniferous</v>
      </c>
      <c r="P31" s="48" t="s">
        <v>111</v>
      </c>
      <c r="Q31" s="246"/>
      <c r="R31" s="246"/>
      <c r="S31" s="246"/>
      <c r="T31" s="246"/>
      <c r="U31" s="246"/>
      <c r="V31" s="246"/>
      <c r="W31" s="246"/>
      <c r="X31" s="247"/>
      <c r="Y31" s="269"/>
      <c r="Z31" s="445" t="str">
        <f t="shared" si="3"/>
        <v>6.1.NC</v>
      </c>
      <c r="AA31" s="40" t="str">
        <f t="shared" si="3"/>
        <v>Non-Coniferous</v>
      </c>
      <c r="AB31" s="48" t="s">
        <v>111</v>
      </c>
      <c r="AC31" s="441">
        <f>IF(ISNUMBER('JQ1-Production'!D46+D31-H31),'JQ1-Production'!D46+D31-H31,IF(ISNUMBER(H31-D31),"NT "&amp;H31-D31,"…"))</f>
        <v>6</v>
      </c>
      <c r="AD31" s="345">
        <f>IF(ISNUMBER('JQ1-Production'!E46+F31-J31),'JQ1-Production'!E46+F31-J31,IF(ISNUMBER(J31-F31),"NT "&amp;J31-F31,"…"))</f>
        <v>16</v>
      </c>
    </row>
    <row r="32" spans="1:30" s="18" customFormat="1" ht="15" customHeight="1">
      <c r="A32" s="180" t="s">
        <v>100</v>
      </c>
      <c r="B32" s="61" t="s">
        <v>93</v>
      </c>
      <c r="C32" s="52" t="s">
        <v>111</v>
      </c>
      <c r="D32" s="53"/>
      <c r="E32" s="55">
        <v>0</v>
      </c>
      <c r="F32" s="53">
        <v>0.1</v>
      </c>
      <c r="G32" s="55">
        <v>196</v>
      </c>
      <c r="H32" s="53">
        <v>0</v>
      </c>
      <c r="I32" s="173">
        <v>0</v>
      </c>
      <c r="J32" s="53">
        <v>0</v>
      </c>
      <c r="K32" s="173">
        <v>0</v>
      </c>
      <c r="L32" s="267"/>
      <c r="M32" s="268"/>
      <c r="N32" s="36" t="str">
        <f t="shared" si="6"/>
        <v>6.1.NC.T</v>
      </c>
      <c r="O32" s="41" t="str">
        <f t="shared" si="7"/>
        <v>of which: Tropical</v>
      </c>
      <c r="P32" s="52" t="s">
        <v>111</v>
      </c>
      <c r="Q32" s="246">
        <f aca="true" t="shared" si="15" ref="Q32:X32">IF(AND(ISNUMBER(D32/D31),D32&gt;D31),"&gt; 6.1.NC !!","")</f>
      </c>
      <c r="R32" s="246">
        <f t="shared" si="15"/>
      </c>
      <c r="S32" s="246">
        <f t="shared" si="15"/>
      </c>
      <c r="T32" s="246">
        <f t="shared" si="15"/>
      </c>
      <c r="U32" s="246">
        <f t="shared" si="15"/>
      </c>
      <c r="V32" s="246">
        <f t="shared" si="15"/>
      </c>
      <c r="W32" s="246">
        <f t="shared" si="15"/>
      </c>
      <c r="X32" s="247">
        <f t="shared" si="15"/>
      </c>
      <c r="Y32" s="269"/>
      <c r="Z32" s="445" t="str">
        <f t="shared" si="3"/>
        <v>6.1.NC.T</v>
      </c>
      <c r="AA32" s="41" t="str">
        <f t="shared" si="3"/>
        <v>of which: Tropical</v>
      </c>
      <c r="AB32" s="52" t="s">
        <v>111</v>
      </c>
      <c r="AC32" s="441">
        <f>IF(ISNUMBER('JQ1-Production'!D47+D32-H32),'JQ1-Production'!D47+D32-H32,IF(ISNUMBER(H32-D32),"NT "&amp;H32-D32,"…"))</f>
        <v>0</v>
      </c>
      <c r="AD32" s="345">
        <f>IF(ISNUMBER('JQ1-Production'!E47+F32-J32),'JQ1-Production'!E47+F32-J32,IF(ISNUMBER(J32-F32),"NT "&amp;J32-F32,"…"))</f>
        <v>0.1</v>
      </c>
    </row>
    <row r="33" spans="1:30" s="18" customFormat="1" ht="15" customHeight="1">
      <c r="A33" s="171">
        <v>6.2</v>
      </c>
      <c r="B33" s="42" t="s">
        <v>50</v>
      </c>
      <c r="C33" s="57" t="s">
        <v>111</v>
      </c>
      <c r="D33" s="51">
        <v>13</v>
      </c>
      <c r="E33" s="58">
        <v>8704</v>
      </c>
      <c r="F33" s="51">
        <v>12</v>
      </c>
      <c r="G33" s="58">
        <v>6172</v>
      </c>
      <c r="H33" s="51">
        <v>8</v>
      </c>
      <c r="I33" s="176">
        <v>4279</v>
      </c>
      <c r="J33" s="51">
        <v>43</v>
      </c>
      <c r="K33" s="176">
        <v>11356</v>
      </c>
      <c r="L33" s="267"/>
      <c r="M33" s="268"/>
      <c r="N33" s="4">
        <f t="shared" si="6"/>
        <v>6.2</v>
      </c>
      <c r="O33" s="42" t="str">
        <f t="shared" si="7"/>
        <v>PLYWOOD </v>
      </c>
      <c r="P33" s="57" t="s">
        <v>111</v>
      </c>
      <c r="Q33" s="248">
        <f aca="true" t="shared" si="16" ref="Q33:X33">D33-(D34+D35)</f>
        <v>0</v>
      </c>
      <c r="R33" s="248">
        <f t="shared" si="16"/>
        <v>0</v>
      </c>
      <c r="S33" s="248">
        <f t="shared" si="16"/>
        <v>0.40000000000000036</v>
      </c>
      <c r="T33" s="248">
        <f t="shared" si="16"/>
        <v>0</v>
      </c>
      <c r="U33" s="248">
        <f t="shared" si="16"/>
        <v>0</v>
      </c>
      <c r="V33" s="248">
        <f t="shared" si="16"/>
        <v>0</v>
      </c>
      <c r="W33" s="248">
        <f t="shared" si="16"/>
        <v>0</v>
      </c>
      <c r="X33" s="249">
        <f t="shared" si="16"/>
        <v>0</v>
      </c>
      <c r="Y33" s="303"/>
      <c r="Z33" s="445">
        <f t="shared" si="3"/>
        <v>6.2</v>
      </c>
      <c r="AA33" s="42" t="str">
        <f t="shared" si="3"/>
        <v>PLYWOOD </v>
      </c>
      <c r="AB33" s="57" t="s">
        <v>111</v>
      </c>
      <c r="AC33" s="441">
        <f>IF(ISNUMBER('JQ1-Production'!D48+D33-H33),'JQ1-Production'!D48+D33-H33,IF(ISNUMBER(H33-D33),"NT "&amp;H33-D33,"…"))</f>
        <v>21</v>
      </c>
      <c r="AD33" s="345">
        <f>IF(ISNUMBER('JQ1-Production'!E48+F33-J33),'JQ1-Production'!E48+F33-J33,IF(ISNUMBER(J33-F33),"NT "&amp;J33-F33,"…"))</f>
        <v>14</v>
      </c>
    </row>
    <row r="34" spans="1:30" s="18" customFormat="1" ht="15" customHeight="1">
      <c r="A34" s="171" t="s">
        <v>30</v>
      </c>
      <c r="B34" s="40" t="s">
        <v>3</v>
      </c>
      <c r="C34" s="48" t="s">
        <v>111</v>
      </c>
      <c r="D34" s="53">
        <v>0</v>
      </c>
      <c r="E34" s="55">
        <v>0</v>
      </c>
      <c r="F34" s="53">
        <v>1.6</v>
      </c>
      <c r="G34" s="55">
        <v>848</v>
      </c>
      <c r="H34" s="53">
        <v>0</v>
      </c>
      <c r="I34" s="173">
        <v>0</v>
      </c>
      <c r="J34" s="53">
        <v>0</v>
      </c>
      <c r="K34" s="173">
        <v>0</v>
      </c>
      <c r="L34" s="267"/>
      <c r="M34" s="268"/>
      <c r="N34" s="4" t="str">
        <f t="shared" si="6"/>
        <v>6.2.C</v>
      </c>
      <c r="O34" s="40" t="str">
        <f t="shared" si="7"/>
        <v>Coniferous</v>
      </c>
      <c r="P34" s="48" t="s">
        <v>111</v>
      </c>
      <c r="Q34" s="246"/>
      <c r="R34" s="246"/>
      <c r="S34" s="246"/>
      <c r="T34" s="246"/>
      <c r="U34" s="246"/>
      <c r="V34" s="246"/>
      <c r="W34" s="246"/>
      <c r="X34" s="247"/>
      <c r="Y34" s="269"/>
      <c r="Z34" s="445" t="str">
        <f t="shared" si="3"/>
        <v>6.2.C</v>
      </c>
      <c r="AA34" s="40" t="str">
        <f t="shared" si="3"/>
        <v>Coniferous</v>
      </c>
      <c r="AB34" s="48" t="s">
        <v>111</v>
      </c>
      <c r="AC34" s="441">
        <f>IF(ISNUMBER('JQ1-Production'!D49+D34-H34),'JQ1-Production'!D49+D34-H34,IF(ISNUMBER(H34-D34),"NT "&amp;H34-D34,"…"))</f>
        <v>0</v>
      </c>
      <c r="AD34" s="345">
        <f>IF(ISNUMBER('JQ1-Production'!E49+F34-J34),'JQ1-Production'!E49+F34-J34,IF(ISNUMBER(J34-F34),"NT "&amp;J34-F34,"…"))</f>
        <v>1.6</v>
      </c>
    </row>
    <row r="35" spans="1:30" s="18" customFormat="1" ht="15" customHeight="1">
      <c r="A35" s="171" t="s">
        <v>87</v>
      </c>
      <c r="B35" s="40" t="s">
        <v>4</v>
      </c>
      <c r="C35" s="48" t="s">
        <v>111</v>
      </c>
      <c r="D35" s="53">
        <v>13</v>
      </c>
      <c r="E35" s="53">
        <v>8704</v>
      </c>
      <c r="F35" s="53">
        <v>10</v>
      </c>
      <c r="G35" s="53">
        <v>5324</v>
      </c>
      <c r="H35" s="53">
        <v>8</v>
      </c>
      <c r="I35" s="173">
        <v>4279</v>
      </c>
      <c r="J35" s="53">
        <v>43</v>
      </c>
      <c r="K35" s="173">
        <v>11356</v>
      </c>
      <c r="L35" s="267"/>
      <c r="M35" s="268"/>
      <c r="N35" s="4" t="str">
        <f t="shared" si="6"/>
        <v>6.2.NC</v>
      </c>
      <c r="O35" s="40" t="str">
        <f t="shared" si="7"/>
        <v>Non-Coniferous</v>
      </c>
      <c r="P35" s="48" t="s">
        <v>111</v>
      </c>
      <c r="Q35" s="246"/>
      <c r="R35" s="246"/>
      <c r="S35" s="246"/>
      <c r="T35" s="246"/>
      <c r="U35" s="246"/>
      <c r="V35" s="246"/>
      <c r="W35" s="246"/>
      <c r="X35" s="247"/>
      <c r="Y35" s="269"/>
      <c r="Z35" s="445" t="str">
        <f t="shared" si="3"/>
        <v>6.2.NC</v>
      </c>
      <c r="AA35" s="40" t="str">
        <f t="shared" si="3"/>
        <v>Non-Coniferous</v>
      </c>
      <c r="AB35" s="48" t="s">
        <v>111</v>
      </c>
      <c r="AC35" s="441">
        <f>IF(ISNUMBER('JQ1-Production'!D50+D35-H35),'JQ1-Production'!D50+D35-H35,IF(ISNUMBER(H35-D35),"NT "&amp;H35-D35,"…"))</f>
        <v>21</v>
      </c>
      <c r="AD35" s="345">
        <f>IF(ISNUMBER('JQ1-Production'!E50+F35-J35),'JQ1-Production'!E50+F35-J35,IF(ISNUMBER(J35-F35),"NT "&amp;J35-F35,"…"))</f>
        <v>12</v>
      </c>
    </row>
    <row r="36" spans="1:30" s="18" customFormat="1" ht="15" customHeight="1">
      <c r="A36" s="171" t="s">
        <v>101</v>
      </c>
      <c r="B36" s="61" t="s">
        <v>93</v>
      </c>
      <c r="C36" s="52" t="s">
        <v>111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173">
        <v>0</v>
      </c>
      <c r="J36" s="53">
        <v>0</v>
      </c>
      <c r="K36" s="173">
        <v>0</v>
      </c>
      <c r="L36" s="267"/>
      <c r="M36" s="268"/>
      <c r="N36" s="4" t="str">
        <f t="shared" si="6"/>
        <v>6.2.NC.T</v>
      </c>
      <c r="O36" s="41" t="str">
        <f t="shared" si="7"/>
        <v>of which: Tropical</v>
      </c>
      <c r="P36" s="52" t="s">
        <v>111</v>
      </c>
      <c r="Q36" s="246">
        <f aca="true" t="shared" si="17" ref="Q36:X36">IF(AND(ISNUMBER(D36/D35),D36&gt;D35),"&gt; 6.2.NC !!","")</f>
      </c>
      <c r="R36" s="246">
        <f t="shared" si="17"/>
      </c>
      <c r="S36" s="246">
        <f t="shared" si="17"/>
      </c>
      <c r="T36" s="246">
        <f t="shared" si="17"/>
      </c>
      <c r="U36" s="246">
        <f t="shared" si="17"/>
      </c>
      <c r="V36" s="246">
        <f t="shared" si="17"/>
      </c>
      <c r="W36" s="246">
        <f t="shared" si="17"/>
      </c>
      <c r="X36" s="247">
        <f t="shared" si="17"/>
      </c>
      <c r="Y36" s="269" t="s">
        <v>0</v>
      </c>
      <c r="Z36" s="445" t="str">
        <f t="shared" si="3"/>
        <v>6.2.NC.T</v>
      </c>
      <c r="AA36" s="41" t="str">
        <f t="shared" si="3"/>
        <v>of which: Tropical</v>
      </c>
      <c r="AB36" s="52" t="s">
        <v>111</v>
      </c>
      <c r="AC36" s="441">
        <f>IF(ISNUMBER('JQ1-Production'!D51+D36-H36),'JQ1-Production'!D51+D36-H36,IF(ISNUMBER(H36-D36),"NT "&amp;H36-D36,"…"))</f>
        <v>0</v>
      </c>
      <c r="AD36" s="345">
        <f>IF(ISNUMBER('JQ1-Production'!E51+F36-J36),'JQ1-Production'!E51+F36-J36,IF(ISNUMBER(J36-F36),"NT "&amp;J36-F36,"…"))</f>
        <v>0</v>
      </c>
    </row>
    <row r="37" spans="1:30" s="18" customFormat="1" ht="15" customHeight="1">
      <c r="A37" s="171">
        <v>6.3</v>
      </c>
      <c r="B37" s="562" t="s">
        <v>212</v>
      </c>
      <c r="C37" s="57" t="s">
        <v>111</v>
      </c>
      <c r="D37" s="51">
        <v>170</v>
      </c>
      <c r="E37" s="51">
        <v>43776</v>
      </c>
      <c r="F37" s="51">
        <v>253</v>
      </c>
      <c r="G37" s="51">
        <v>56256</v>
      </c>
      <c r="H37" s="51">
        <v>86</v>
      </c>
      <c r="I37" s="176">
        <v>18893</v>
      </c>
      <c r="J37" s="51">
        <v>89</v>
      </c>
      <c r="K37" s="176">
        <v>18004</v>
      </c>
      <c r="L37" s="267"/>
      <c r="M37" s="268"/>
      <c r="N37" s="4">
        <f t="shared" si="6"/>
        <v>6.3</v>
      </c>
      <c r="O37" s="42" t="str">
        <f t="shared" si="7"/>
        <v>PARTICLE BOARD, ORIENTED STRANDBOARD (OSB) AND SIMILAR BOARD</v>
      </c>
      <c r="P37" s="57" t="s">
        <v>111</v>
      </c>
      <c r="Q37" s="246"/>
      <c r="R37" s="246"/>
      <c r="S37" s="246"/>
      <c r="T37" s="246"/>
      <c r="U37" s="246"/>
      <c r="V37" s="246"/>
      <c r="W37" s="246"/>
      <c r="X37" s="247"/>
      <c r="Y37" s="269"/>
      <c r="Z37" s="445">
        <f t="shared" si="3"/>
        <v>6.3</v>
      </c>
      <c r="AA37" s="42" t="str">
        <f t="shared" si="3"/>
        <v>PARTICLE BOARD, ORIENTED STRANDBOARD (OSB) AND SIMILAR BOARD</v>
      </c>
      <c r="AB37" s="57" t="s">
        <v>111</v>
      </c>
      <c r="AC37" s="441">
        <f>IF(ISNUMBER('JQ1-Production'!D52+D37-H37),'JQ1-Production'!D52+D37-H37,IF(ISNUMBER(H37-D37),"NT "&amp;H37-D37,"…"))</f>
        <v>312</v>
      </c>
      <c r="AD37" s="345">
        <f>IF(ISNUMBER('JQ1-Production'!E52+F37-J37),'JQ1-Production'!E52+F37-J37,IF(ISNUMBER(J37-F37),"NT "&amp;J37-F37,"…"))</f>
        <v>380</v>
      </c>
    </row>
    <row r="38" spans="1:30" s="18" customFormat="1" ht="15" customHeight="1">
      <c r="A38" s="180" t="s">
        <v>62</v>
      </c>
      <c r="B38" s="558" t="s">
        <v>184</v>
      </c>
      <c r="C38" s="52" t="s">
        <v>111</v>
      </c>
      <c r="D38" s="53">
        <v>33</v>
      </c>
      <c r="E38" s="53">
        <v>7783</v>
      </c>
      <c r="F38" s="53">
        <v>49</v>
      </c>
      <c r="G38" s="53">
        <v>10027</v>
      </c>
      <c r="H38" s="53">
        <v>1</v>
      </c>
      <c r="I38" s="173">
        <v>292</v>
      </c>
      <c r="J38" s="53">
        <v>2.7</v>
      </c>
      <c r="K38" s="173">
        <v>614</v>
      </c>
      <c r="L38" s="267"/>
      <c r="M38" s="268"/>
      <c r="N38" s="36" t="str">
        <f t="shared" si="6"/>
        <v>6.3.1</v>
      </c>
      <c r="O38" s="44" t="str">
        <f t="shared" si="7"/>
        <v>of which: ORIENTED STRANDBOARD (OSB)</v>
      </c>
      <c r="P38" s="52" t="s">
        <v>111</v>
      </c>
      <c r="Q38" s="246">
        <f aca="true" t="shared" si="18" ref="Q38:X38">IF(AND(ISNUMBER(D38/D37),D38&gt;D37),"&gt; 6.3 !!","")</f>
      </c>
      <c r="R38" s="246">
        <f t="shared" si="18"/>
      </c>
      <c r="S38" s="246">
        <f t="shared" si="18"/>
      </c>
      <c r="T38" s="246">
        <f t="shared" si="18"/>
      </c>
      <c r="U38" s="246">
        <f t="shared" si="18"/>
      </c>
      <c r="V38" s="246">
        <f t="shared" si="18"/>
      </c>
      <c r="W38" s="246">
        <f t="shared" si="18"/>
      </c>
      <c r="X38" s="247">
        <f t="shared" si="18"/>
      </c>
      <c r="Y38" s="269"/>
      <c r="Z38" s="445" t="str">
        <f t="shared" si="3"/>
        <v>6.3.1</v>
      </c>
      <c r="AA38" s="44" t="str">
        <f t="shared" si="3"/>
        <v>of which: ORIENTED STRANDBOARD (OSB)</v>
      </c>
      <c r="AB38" s="52" t="s">
        <v>111</v>
      </c>
      <c r="AC38" s="441">
        <f>IF(ISNUMBER('JQ1-Production'!D53+D38-H38),'JQ1-Production'!D53+D38-H38,IF(ISNUMBER(H38-D38),"NT "&amp;H38-D38,"…"))</f>
        <v>32</v>
      </c>
      <c r="AD38" s="345">
        <f>IF(ISNUMBER('JQ1-Production'!E53+F38-J38),'JQ1-Production'!E53+F38-J38,IF(ISNUMBER(J38-F38),"NT "&amp;J38-F38,"…"))</f>
        <v>46.3</v>
      </c>
    </row>
    <row r="39" spans="1:30" s="18" customFormat="1" ht="15" customHeight="1">
      <c r="A39" s="171">
        <v>6.4</v>
      </c>
      <c r="B39" s="42" t="s">
        <v>51</v>
      </c>
      <c r="C39" s="57" t="s">
        <v>111</v>
      </c>
      <c r="D39" s="51">
        <v>106</v>
      </c>
      <c r="E39" s="51">
        <v>35980</v>
      </c>
      <c r="F39" s="51">
        <v>131</v>
      </c>
      <c r="G39" s="51">
        <v>40089</v>
      </c>
      <c r="H39" s="51">
        <v>35</v>
      </c>
      <c r="I39" s="176">
        <v>15261</v>
      </c>
      <c r="J39" s="51">
        <v>29</v>
      </c>
      <c r="K39" s="176">
        <v>10595</v>
      </c>
      <c r="L39" s="267"/>
      <c r="M39" s="268"/>
      <c r="N39" s="4">
        <f t="shared" si="6"/>
        <v>6.4</v>
      </c>
      <c r="O39" s="42" t="str">
        <f t="shared" si="7"/>
        <v>FIBREBOARD </v>
      </c>
      <c r="P39" s="57" t="s">
        <v>111</v>
      </c>
      <c r="Q39" s="258">
        <f aca="true" t="shared" si="19" ref="Q39:X39">D39-(D40+D41+D42)</f>
        <v>0</v>
      </c>
      <c r="R39" s="258">
        <f t="shared" si="19"/>
        <v>0</v>
      </c>
      <c r="S39" s="258">
        <f t="shared" si="19"/>
        <v>-0.30000000000001137</v>
      </c>
      <c r="T39" s="258">
        <f t="shared" si="19"/>
        <v>0</v>
      </c>
      <c r="U39" s="258">
        <f t="shared" si="19"/>
        <v>0</v>
      </c>
      <c r="V39" s="258">
        <f t="shared" si="19"/>
        <v>0</v>
      </c>
      <c r="W39" s="258">
        <f t="shared" si="19"/>
        <v>0.3000000000000007</v>
      </c>
      <c r="X39" s="259">
        <f t="shared" si="19"/>
        <v>0</v>
      </c>
      <c r="Y39" s="438"/>
      <c r="Z39" s="445">
        <f t="shared" si="3"/>
        <v>6.4</v>
      </c>
      <c r="AA39" s="42" t="str">
        <f t="shared" si="3"/>
        <v>FIBREBOARD </v>
      </c>
      <c r="AB39" s="57" t="s">
        <v>111</v>
      </c>
      <c r="AC39" s="441">
        <f>IF(ISNUMBER('JQ1-Production'!D54+D39-H39),'JQ1-Production'!D54+D39-H39,IF(ISNUMBER(H39-D39),"NT "&amp;H39-D39,"…"))</f>
        <v>99</v>
      </c>
      <c r="AD39" s="345">
        <f>IF(ISNUMBER('JQ1-Production'!E54+F39-J39),'JQ1-Production'!E54+F39-J39,IF(ISNUMBER(J39-F39),"NT "&amp;J39-F39,"…"))</f>
        <v>129</v>
      </c>
    </row>
    <row r="40" spans="1:30" s="18" customFormat="1" ht="15" customHeight="1">
      <c r="A40" s="171" t="s">
        <v>31</v>
      </c>
      <c r="B40" s="40" t="s">
        <v>52</v>
      </c>
      <c r="C40" s="48" t="s">
        <v>111</v>
      </c>
      <c r="D40" s="53">
        <v>26</v>
      </c>
      <c r="E40" s="53">
        <v>13221</v>
      </c>
      <c r="F40" s="53">
        <v>29</v>
      </c>
      <c r="G40" s="53">
        <v>11718</v>
      </c>
      <c r="H40" s="53">
        <v>24</v>
      </c>
      <c r="I40" s="173">
        <v>8353</v>
      </c>
      <c r="J40" s="53">
        <v>22</v>
      </c>
      <c r="K40" s="173">
        <v>7413</v>
      </c>
      <c r="L40" s="267"/>
      <c r="M40" s="268"/>
      <c r="N40" s="4" t="str">
        <f t="shared" si="6"/>
        <v>6.4.1</v>
      </c>
      <c r="O40" s="40" t="str">
        <f t="shared" si="7"/>
        <v>HARDBOARD </v>
      </c>
      <c r="P40" s="48" t="s">
        <v>111</v>
      </c>
      <c r="Q40" s="246"/>
      <c r="R40" s="246"/>
      <c r="S40" s="246"/>
      <c r="T40" s="246"/>
      <c r="U40" s="246"/>
      <c r="V40" s="246"/>
      <c r="W40" s="246"/>
      <c r="X40" s="247"/>
      <c r="Y40" s="269"/>
      <c r="Z40" s="445" t="str">
        <f t="shared" si="3"/>
        <v>6.4.1</v>
      </c>
      <c r="AA40" s="40" t="str">
        <f t="shared" si="3"/>
        <v>HARDBOARD </v>
      </c>
      <c r="AB40" s="48" t="s">
        <v>111</v>
      </c>
      <c r="AC40" s="441">
        <f>IF(ISNUMBER('JQ1-Production'!D55+D40-H40),'JQ1-Production'!D55+D40-H40,IF(ISNUMBER(H40-D40),"NT "&amp;H40-D40,"…"))</f>
        <v>30</v>
      </c>
      <c r="AD40" s="345">
        <f>IF(ISNUMBER('JQ1-Production'!E55+F40-J40),'JQ1-Production'!E55+F40-J40,IF(ISNUMBER(J40-F40),"NT "&amp;J40-F40,"…"))</f>
        <v>34</v>
      </c>
    </row>
    <row r="41" spans="1:30" s="18" customFormat="1" ht="15" customHeight="1">
      <c r="A41" s="171" t="s">
        <v>32</v>
      </c>
      <c r="B41" s="40" t="s">
        <v>225</v>
      </c>
      <c r="C41" s="48" t="s">
        <v>111</v>
      </c>
      <c r="D41" s="53">
        <v>79</v>
      </c>
      <c r="E41" s="53">
        <v>22706</v>
      </c>
      <c r="F41" s="53">
        <v>100</v>
      </c>
      <c r="G41" s="53">
        <v>27593</v>
      </c>
      <c r="H41" s="53">
        <v>5</v>
      </c>
      <c r="I41" s="173">
        <v>2419</v>
      </c>
      <c r="J41" s="53">
        <v>6.7</v>
      </c>
      <c r="K41" s="173">
        <v>3182</v>
      </c>
      <c r="L41" s="267"/>
      <c r="M41" s="268"/>
      <c r="N41" s="4" t="str">
        <f t="shared" si="6"/>
        <v>6.4.2</v>
      </c>
      <c r="O41" s="40" t="str">
        <f t="shared" si="7"/>
        <v>MEDIUM/HIGH DENSITY FIBREBOARD (MDF/HDF)</v>
      </c>
      <c r="P41" s="48" t="s">
        <v>111</v>
      </c>
      <c r="Q41" s="246"/>
      <c r="R41" s="246"/>
      <c r="S41" s="246"/>
      <c r="T41" s="246"/>
      <c r="U41" s="246"/>
      <c r="V41" s="246"/>
      <c r="W41" s="246"/>
      <c r="X41" s="247"/>
      <c r="Y41" s="269"/>
      <c r="Z41" s="445" t="str">
        <f t="shared" si="3"/>
        <v>6.4.2</v>
      </c>
      <c r="AA41" s="40" t="str">
        <f t="shared" si="3"/>
        <v>MEDIUM/HIGH DENSITY FIBREBOARD (MDF/HDF)</v>
      </c>
      <c r="AB41" s="48" t="s">
        <v>111</v>
      </c>
      <c r="AC41" s="320">
        <f>IF(ISNUMBER('JQ1-Production'!D56+D41-H41),'JQ1-Production'!D56+D41-H41,IF(ISNUMBER(H41-D41),"NT "&amp;H41-D41,"…"))</f>
        <v>74</v>
      </c>
      <c r="AD41" s="345">
        <f>IF(ISNUMBER('JQ1-Production'!E56+F41-J41),'JQ1-Production'!E56+F41-J41,IF(ISNUMBER(J41-F41),"NT "&amp;J41-F41,"…"))</f>
        <v>93.3</v>
      </c>
    </row>
    <row r="42" spans="1:30" s="18" customFormat="1" ht="15" customHeight="1">
      <c r="A42" s="174" t="s">
        <v>33</v>
      </c>
      <c r="B42" s="430" t="s">
        <v>133</v>
      </c>
      <c r="C42" s="52" t="s">
        <v>111</v>
      </c>
      <c r="D42" s="53">
        <v>1</v>
      </c>
      <c r="E42" s="53">
        <v>53</v>
      </c>
      <c r="F42" s="53">
        <v>2.3</v>
      </c>
      <c r="G42" s="53">
        <v>778</v>
      </c>
      <c r="H42" s="53">
        <v>6</v>
      </c>
      <c r="I42" s="173">
        <v>4489</v>
      </c>
      <c r="J42" s="53">
        <v>0</v>
      </c>
      <c r="K42" s="173">
        <v>0</v>
      </c>
      <c r="L42" s="267"/>
      <c r="M42" s="268"/>
      <c r="N42" s="5" t="str">
        <f t="shared" si="6"/>
        <v>6.4.3</v>
      </c>
      <c r="O42" s="43" t="str">
        <f t="shared" si="7"/>
        <v>OTHER FIBREBOARD </v>
      </c>
      <c r="P42" s="52" t="s">
        <v>111</v>
      </c>
      <c r="Q42" s="254"/>
      <c r="R42" s="254"/>
      <c r="S42" s="254"/>
      <c r="T42" s="254"/>
      <c r="U42" s="254"/>
      <c r="V42" s="254"/>
      <c r="W42" s="254"/>
      <c r="X42" s="255"/>
      <c r="Y42" s="269"/>
      <c r="Z42" s="444" t="str">
        <f t="shared" si="3"/>
        <v>6.4.3</v>
      </c>
      <c r="AA42" s="43" t="str">
        <f t="shared" si="3"/>
        <v>OTHER FIBREBOARD </v>
      </c>
      <c r="AB42" s="52" t="s">
        <v>111</v>
      </c>
      <c r="AC42" s="320">
        <f>IF(ISNUMBER('JQ1-Production'!D57+D42-H42),'JQ1-Production'!D57+D42-H42,IF(ISNUMBER(H42-D42),"NT "&amp;H42-D42,"…"))</f>
        <v>-5</v>
      </c>
      <c r="AD42" s="345">
        <f>IF(ISNUMBER('JQ1-Production'!E57+F42-J42),'JQ1-Production'!E57+F42-J42,IF(ISNUMBER(J42-F42),"NT "&amp;J42-F42,"…"))</f>
        <v>2.3</v>
      </c>
    </row>
    <row r="43" spans="1:30" s="138" customFormat="1" ht="15" customHeight="1">
      <c r="A43" s="181">
        <v>7</v>
      </c>
      <c r="B43" s="151" t="s">
        <v>53</v>
      </c>
      <c r="C43" s="147" t="s">
        <v>89</v>
      </c>
      <c r="D43" s="137">
        <v>46.6</v>
      </c>
      <c r="E43" s="137">
        <v>27760</v>
      </c>
      <c r="F43" s="137">
        <v>45</v>
      </c>
      <c r="G43" s="137">
        <v>23340</v>
      </c>
      <c r="H43" s="137">
        <v>0.1</v>
      </c>
      <c r="I43" s="170">
        <v>18</v>
      </c>
      <c r="J43" s="137">
        <v>0</v>
      </c>
      <c r="K43" s="170">
        <v>0</v>
      </c>
      <c r="L43" s="267"/>
      <c r="M43" s="268"/>
      <c r="N43" s="148">
        <f t="shared" si="6"/>
        <v>7</v>
      </c>
      <c r="O43" s="135" t="str">
        <f t="shared" si="7"/>
        <v>WOOD PULP</v>
      </c>
      <c r="P43" s="147" t="s">
        <v>89</v>
      </c>
      <c r="Q43" s="252">
        <f aca="true" t="shared" si="20" ref="Q43:X43">D43-(D44+D45+D46+D51)</f>
        <v>0.10000000000000142</v>
      </c>
      <c r="R43" s="252">
        <f t="shared" si="20"/>
        <v>0</v>
      </c>
      <c r="S43" s="252">
        <f t="shared" si="20"/>
        <v>0</v>
      </c>
      <c r="T43" s="252">
        <f t="shared" si="20"/>
        <v>0</v>
      </c>
      <c r="U43" s="252">
        <f t="shared" si="20"/>
        <v>0</v>
      </c>
      <c r="V43" s="252">
        <f t="shared" si="20"/>
        <v>0</v>
      </c>
      <c r="W43" s="252">
        <f t="shared" si="20"/>
        <v>0</v>
      </c>
      <c r="X43" s="253">
        <f t="shared" si="20"/>
        <v>0</v>
      </c>
      <c r="Y43" s="303"/>
      <c r="Z43" s="312">
        <f t="shared" si="3"/>
        <v>7</v>
      </c>
      <c r="AA43" s="135" t="str">
        <f t="shared" si="3"/>
        <v>WOOD PULP</v>
      </c>
      <c r="AB43" s="147" t="s">
        <v>89</v>
      </c>
      <c r="AC43" s="318">
        <f>IF(ISNUMBER('JQ1-Production'!D58+D43-H43),'JQ1-Production'!D58+D43-H43,IF(ISNUMBER(H43-D43),"NT "&amp;H43-D43,"…"))</f>
        <v>46.5</v>
      </c>
      <c r="AD43" s="317">
        <f>IF(ISNUMBER('JQ1-Production'!E58+F43-J43),'JQ1-Production'!E58+F43-J43,IF(ISNUMBER(J43-F43),"NT "&amp;J43-F43,"…"))</f>
        <v>45</v>
      </c>
    </row>
    <row r="44" spans="1:30" s="18" customFormat="1" ht="15" customHeight="1">
      <c r="A44" s="175">
        <v>7.1</v>
      </c>
      <c r="B44" s="559" t="s">
        <v>185</v>
      </c>
      <c r="C44" s="560" t="s">
        <v>89</v>
      </c>
      <c r="D44" s="53">
        <v>6</v>
      </c>
      <c r="E44" s="53">
        <v>2369</v>
      </c>
      <c r="F44" s="53">
        <v>4</v>
      </c>
      <c r="G44" s="53">
        <v>1538</v>
      </c>
      <c r="H44" s="53">
        <v>0.1</v>
      </c>
      <c r="I44" s="173">
        <v>18</v>
      </c>
      <c r="J44" s="53">
        <v>0</v>
      </c>
      <c r="K44" s="173">
        <v>0</v>
      </c>
      <c r="L44" s="267"/>
      <c r="M44" s="268"/>
      <c r="N44" s="6">
        <f t="shared" si="6"/>
        <v>7.1</v>
      </c>
      <c r="O44" s="42" t="str">
        <f t="shared" si="7"/>
        <v>MECHANICAL WOOD PULP</v>
      </c>
      <c r="P44" s="560" t="s">
        <v>89</v>
      </c>
      <c r="Q44" s="246"/>
      <c r="R44" s="246"/>
      <c r="S44" s="246"/>
      <c r="T44" s="246"/>
      <c r="U44" s="246"/>
      <c r="V44" s="246"/>
      <c r="W44" s="246"/>
      <c r="X44" s="247"/>
      <c r="Y44" s="269"/>
      <c r="Z44" s="445">
        <f t="shared" si="3"/>
        <v>7.1</v>
      </c>
      <c r="AA44" s="42" t="str">
        <f t="shared" si="3"/>
        <v>MECHANICAL WOOD PULP</v>
      </c>
      <c r="AB44" s="560" t="s">
        <v>89</v>
      </c>
      <c r="AC44" s="441">
        <f>IF(ISNUMBER('JQ1-Production'!D59+D44-H44),'JQ1-Production'!D59+D44-H44,IF(ISNUMBER(H44-D44),"NT "&amp;H44-D44,"…"))</f>
        <v>5.9</v>
      </c>
      <c r="AD44" s="345">
        <f>IF(ISNUMBER('JQ1-Production'!E59+F44-J44),'JQ1-Production'!E59+F44-J44,IF(ISNUMBER(J44-F44),"NT "&amp;J44-F44,"…"))</f>
        <v>4</v>
      </c>
    </row>
    <row r="45" spans="1:30" s="18" customFormat="1" ht="15" customHeight="1">
      <c r="A45" s="175">
        <v>7.2</v>
      </c>
      <c r="B45" s="559" t="s">
        <v>186</v>
      </c>
      <c r="C45" s="52" t="s">
        <v>89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173">
        <v>0</v>
      </c>
      <c r="J45" s="53">
        <v>0</v>
      </c>
      <c r="K45" s="173">
        <v>0</v>
      </c>
      <c r="L45" s="267"/>
      <c r="M45" s="268"/>
      <c r="N45" s="6">
        <f t="shared" si="6"/>
        <v>7.2</v>
      </c>
      <c r="O45" s="42" t="str">
        <f t="shared" si="7"/>
        <v>SEMI-CHEMICAL WOOD PULP</v>
      </c>
      <c r="P45" s="52" t="s">
        <v>89</v>
      </c>
      <c r="Q45" s="246"/>
      <c r="R45" s="246"/>
      <c r="S45" s="246"/>
      <c r="T45" s="246"/>
      <c r="U45" s="246"/>
      <c r="V45" s="246"/>
      <c r="W45" s="246"/>
      <c r="X45" s="247"/>
      <c r="Y45" s="269"/>
      <c r="Z45" s="445">
        <f t="shared" si="3"/>
        <v>7.2</v>
      </c>
      <c r="AA45" s="42" t="str">
        <f t="shared" si="3"/>
        <v>SEMI-CHEMICAL WOOD PULP</v>
      </c>
      <c r="AB45" s="52" t="s">
        <v>89</v>
      </c>
      <c r="AC45" s="441">
        <f>IF(ISNUMBER('JQ1-Production'!D60+D45-H45),'JQ1-Production'!D60+D45-H45,IF(ISNUMBER(H45-D45),"NT "&amp;H45-D45,"…"))</f>
        <v>0</v>
      </c>
      <c r="AD45" s="345">
        <f>IF(ISNUMBER('JQ1-Production'!E60+F45-J45),'JQ1-Production'!E60+F45-J45,IF(ISNUMBER(J45-F45),"NT "&amp;J45-F45,"…"))</f>
        <v>0</v>
      </c>
    </row>
    <row r="46" spans="1:30" s="18" customFormat="1" ht="15" customHeight="1">
      <c r="A46" s="175">
        <v>7.3</v>
      </c>
      <c r="B46" s="42" t="s">
        <v>187</v>
      </c>
      <c r="C46" s="154" t="s">
        <v>89</v>
      </c>
      <c r="D46" s="51">
        <v>40.1</v>
      </c>
      <c r="E46" s="51">
        <v>24954</v>
      </c>
      <c r="F46" s="51">
        <v>41</v>
      </c>
      <c r="G46" s="51">
        <v>21802</v>
      </c>
      <c r="H46" s="51">
        <v>0</v>
      </c>
      <c r="I46" s="176">
        <v>0</v>
      </c>
      <c r="J46" s="51">
        <v>0</v>
      </c>
      <c r="K46" s="176">
        <v>0</v>
      </c>
      <c r="L46" s="267"/>
      <c r="M46" s="268"/>
      <c r="N46" s="6">
        <f t="shared" si="6"/>
        <v>7.3</v>
      </c>
      <c r="O46" s="42" t="str">
        <f t="shared" si="7"/>
        <v>CHEMICAL WOOD PULP</v>
      </c>
      <c r="P46" s="154" t="s">
        <v>89</v>
      </c>
      <c r="Q46" s="248">
        <f aca="true" t="shared" si="21" ref="Q46:X46">D46-(D47+D48+D49+D50)</f>
        <v>0</v>
      </c>
      <c r="R46" s="248">
        <f t="shared" si="21"/>
        <v>0</v>
      </c>
      <c r="S46" s="248">
        <f t="shared" si="21"/>
        <v>0</v>
      </c>
      <c r="T46" s="248">
        <f t="shared" si="21"/>
        <v>0</v>
      </c>
      <c r="U46" s="248">
        <f t="shared" si="21"/>
        <v>0</v>
      </c>
      <c r="V46" s="248">
        <f t="shared" si="21"/>
        <v>0</v>
      </c>
      <c r="W46" s="248">
        <f t="shared" si="21"/>
        <v>0</v>
      </c>
      <c r="X46" s="249">
        <f t="shared" si="21"/>
        <v>0</v>
      </c>
      <c r="Y46" s="303"/>
      <c r="Z46" s="445">
        <f t="shared" si="3"/>
        <v>7.3</v>
      </c>
      <c r="AA46" s="42" t="str">
        <f t="shared" si="3"/>
        <v>CHEMICAL WOOD PULP</v>
      </c>
      <c r="AB46" s="154" t="s">
        <v>89</v>
      </c>
      <c r="AC46" s="441">
        <f>IF(ISNUMBER('JQ1-Production'!D61+D46-H46),'JQ1-Production'!D61+D46-H46,IF(ISNUMBER(H46-D46),"NT "&amp;H46-D46,"…"))</f>
        <v>40.1</v>
      </c>
      <c r="AD46" s="345">
        <f>IF(ISNUMBER('JQ1-Production'!E61+F46-J46),'JQ1-Production'!E61+F46-J46,IF(ISNUMBER(J46-F46),"NT "&amp;J46-F46,"…"))</f>
        <v>41</v>
      </c>
    </row>
    <row r="47" spans="1:30" s="18" customFormat="1" ht="15" customHeight="1">
      <c r="A47" s="175" t="s">
        <v>34</v>
      </c>
      <c r="B47" s="40" t="s">
        <v>188</v>
      </c>
      <c r="C47" s="52" t="s">
        <v>89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173">
        <v>0</v>
      </c>
      <c r="J47" s="53">
        <v>0</v>
      </c>
      <c r="K47" s="173">
        <v>0</v>
      </c>
      <c r="L47" s="267"/>
      <c r="M47" s="268"/>
      <c r="N47" s="6" t="str">
        <f t="shared" si="6"/>
        <v>7.3.1</v>
      </c>
      <c r="O47" s="40" t="str">
        <f t="shared" si="7"/>
        <v>SULPHATE UNBLEACHED PULP</v>
      </c>
      <c r="P47" s="52" t="s">
        <v>89</v>
      </c>
      <c r="Q47" s="246"/>
      <c r="R47" s="246"/>
      <c r="S47" s="246"/>
      <c r="T47" s="246"/>
      <c r="U47" s="246"/>
      <c r="V47" s="246"/>
      <c r="W47" s="246"/>
      <c r="X47" s="247"/>
      <c r="Y47" s="269"/>
      <c r="Z47" s="445" t="str">
        <f t="shared" si="3"/>
        <v>7.3.1</v>
      </c>
      <c r="AA47" s="40" t="str">
        <f t="shared" si="3"/>
        <v>SULPHATE UNBLEACHED PULP</v>
      </c>
      <c r="AB47" s="52" t="s">
        <v>89</v>
      </c>
      <c r="AC47" s="441">
        <f>IF(ISNUMBER('JQ1-Production'!D62+D47-H47),'JQ1-Production'!D62+D47-H47,IF(ISNUMBER(H47-D47),"NT "&amp;H47-D47,"…"))</f>
        <v>0</v>
      </c>
      <c r="AD47" s="345">
        <f>IF(ISNUMBER('JQ1-Production'!E62+F47-J47),'JQ1-Production'!E62+F47-J47,IF(ISNUMBER(J47-F47),"NT "&amp;J47-F47,"…"))</f>
        <v>0</v>
      </c>
    </row>
    <row r="48" spans="1:30" s="18" customFormat="1" ht="15" customHeight="1">
      <c r="A48" s="175" t="s">
        <v>35</v>
      </c>
      <c r="B48" s="40" t="s">
        <v>189</v>
      </c>
      <c r="C48" s="52" t="s">
        <v>89</v>
      </c>
      <c r="D48" s="53">
        <v>40</v>
      </c>
      <c r="E48" s="53">
        <v>24747</v>
      </c>
      <c r="F48" s="53">
        <v>41</v>
      </c>
      <c r="G48" s="53">
        <v>21802</v>
      </c>
      <c r="H48" s="53">
        <v>0</v>
      </c>
      <c r="I48" s="173">
        <v>0</v>
      </c>
      <c r="J48" s="53">
        <v>0</v>
      </c>
      <c r="K48" s="173">
        <v>0</v>
      </c>
      <c r="L48" s="267"/>
      <c r="M48" s="268"/>
      <c r="N48" s="6" t="str">
        <f t="shared" si="6"/>
        <v>7.3.2</v>
      </c>
      <c r="O48" s="40" t="str">
        <f t="shared" si="7"/>
        <v>SULPHATE BLEACHED PULP</v>
      </c>
      <c r="P48" s="52" t="s">
        <v>89</v>
      </c>
      <c r="Q48" s="246"/>
      <c r="R48" s="246"/>
      <c r="S48" s="246"/>
      <c r="T48" s="246"/>
      <c r="U48" s="246"/>
      <c r="V48" s="246"/>
      <c r="W48" s="246"/>
      <c r="X48" s="247"/>
      <c r="Y48" s="269"/>
      <c r="Z48" s="445" t="str">
        <f t="shared" si="3"/>
        <v>7.3.2</v>
      </c>
      <c r="AA48" s="40" t="str">
        <f t="shared" si="3"/>
        <v>SULPHATE BLEACHED PULP</v>
      </c>
      <c r="AB48" s="52" t="s">
        <v>89</v>
      </c>
      <c r="AC48" s="441">
        <f>IF(ISNUMBER('JQ1-Production'!D63+D48-H48),'JQ1-Production'!D63+D48-H48,IF(ISNUMBER(H48-D48),"NT "&amp;H48-D48,"…"))</f>
        <v>40</v>
      </c>
      <c r="AD48" s="345">
        <f>IF(ISNUMBER('JQ1-Production'!E63+F48-J48),'JQ1-Production'!E63+F48-J48,IF(ISNUMBER(J48-F48),"NT "&amp;J48-F48,"…"))</f>
        <v>41</v>
      </c>
    </row>
    <row r="49" spans="1:30" s="18" customFormat="1" ht="15" customHeight="1">
      <c r="A49" s="175" t="s">
        <v>36</v>
      </c>
      <c r="B49" s="40" t="s">
        <v>190</v>
      </c>
      <c r="C49" s="52" t="s">
        <v>89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173">
        <v>0</v>
      </c>
      <c r="J49" s="53">
        <v>0</v>
      </c>
      <c r="K49" s="173">
        <v>0</v>
      </c>
      <c r="L49" s="267"/>
      <c r="M49" s="268"/>
      <c r="N49" s="6" t="str">
        <f t="shared" si="6"/>
        <v>7.3.3</v>
      </c>
      <c r="O49" s="40" t="str">
        <f t="shared" si="7"/>
        <v>SULPHITE UNBLEACHED PULP</v>
      </c>
      <c r="P49" s="52" t="s">
        <v>89</v>
      </c>
      <c r="Q49" s="246"/>
      <c r="R49" s="246"/>
      <c r="S49" s="246"/>
      <c r="T49" s="246"/>
      <c r="U49" s="246"/>
      <c r="V49" s="246"/>
      <c r="W49" s="246"/>
      <c r="X49" s="247"/>
      <c r="Y49" s="269"/>
      <c r="Z49" s="445" t="str">
        <f t="shared" si="3"/>
        <v>7.3.3</v>
      </c>
      <c r="AA49" s="40" t="str">
        <f t="shared" si="3"/>
        <v>SULPHITE UNBLEACHED PULP</v>
      </c>
      <c r="AB49" s="52" t="s">
        <v>89</v>
      </c>
      <c r="AC49" s="320">
        <f>IF(ISNUMBER('JQ1-Production'!D64+D49-H49),'JQ1-Production'!D64+D49-H49,IF(ISNUMBER(H49-D49),"NT "&amp;H49-D49,"…"))</f>
        <v>0</v>
      </c>
      <c r="AD49" s="345">
        <f>IF(ISNUMBER('JQ1-Production'!E64+F49-J49),'JQ1-Production'!E64+F49-J49,IF(ISNUMBER(J49-F49),"NT "&amp;J49-F49,"…"))</f>
        <v>0</v>
      </c>
    </row>
    <row r="50" spans="1:30" s="18" customFormat="1" ht="15" customHeight="1">
      <c r="A50" s="175" t="s">
        <v>37</v>
      </c>
      <c r="B50" s="43" t="s">
        <v>191</v>
      </c>
      <c r="C50" s="52" t="s">
        <v>89</v>
      </c>
      <c r="D50" s="53">
        <v>0.1</v>
      </c>
      <c r="E50" s="53">
        <v>207</v>
      </c>
      <c r="F50" s="53">
        <v>0</v>
      </c>
      <c r="G50" s="53">
        <v>0</v>
      </c>
      <c r="H50" s="53">
        <v>0</v>
      </c>
      <c r="I50" s="173">
        <v>0</v>
      </c>
      <c r="J50" s="53">
        <v>0</v>
      </c>
      <c r="K50" s="173">
        <v>0</v>
      </c>
      <c r="L50" s="267"/>
      <c r="M50" s="268"/>
      <c r="N50" s="6" t="str">
        <f t="shared" si="6"/>
        <v>7.3.4</v>
      </c>
      <c r="O50" s="40" t="str">
        <f t="shared" si="7"/>
        <v>SULPHITE BLEACHED PULP</v>
      </c>
      <c r="P50" s="52" t="s">
        <v>89</v>
      </c>
      <c r="Q50" s="246"/>
      <c r="R50" s="246"/>
      <c r="S50" s="246"/>
      <c r="T50" s="246"/>
      <c r="U50" s="246"/>
      <c r="V50" s="246"/>
      <c r="W50" s="246"/>
      <c r="X50" s="247"/>
      <c r="Y50" s="269"/>
      <c r="Z50" s="445" t="str">
        <f t="shared" si="3"/>
        <v>7.3.4</v>
      </c>
      <c r="AA50" s="40" t="str">
        <f t="shared" si="3"/>
        <v>SULPHITE BLEACHED PULP</v>
      </c>
      <c r="AB50" s="52" t="s">
        <v>89</v>
      </c>
      <c r="AC50" s="441">
        <f>IF(ISNUMBER('JQ1-Production'!D65+D50-H50),'JQ1-Production'!D65+D50-H50,IF(ISNUMBER(H50-D50),"NT "&amp;H50-D50,"…"))</f>
        <v>0.1</v>
      </c>
      <c r="AD50" s="345">
        <f>IF(ISNUMBER('JQ1-Production'!E65+F50-J50),'JQ1-Production'!E65+F50-J50,IF(ISNUMBER(J50-F50),"NT "&amp;J50-F50,"…"))</f>
        <v>0</v>
      </c>
    </row>
    <row r="51" spans="1:30" s="18" customFormat="1" ht="15" customHeight="1">
      <c r="A51" s="182">
        <v>7.4</v>
      </c>
      <c r="B51" s="45" t="s">
        <v>54</v>
      </c>
      <c r="C51" s="56" t="s">
        <v>89</v>
      </c>
      <c r="D51" s="51">
        <v>0.4</v>
      </c>
      <c r="E51" s="51">
        <v>437</v>
      </c>
      <c r="F51" s="51">
        <v>0</v>
      </c>
      <c r="G51" s="51">
        <v>0</v>
      </c>
      <c r="H51" s="51">
        <v>0</v>
      </c>
      <c r="I51" s="176">
        <v>0</v>
      </c>
      <c r="J51" s="51">
        <v>0</v>
      </c>
      <c r="K51" s="176">
        <v>0</v>
      </c>
      <c r="L51" s="267"/>
      <c r="M51" s="268"/>
      <c r="N51" s="6">
        <f t="shared" si="6"/>
        <v>7.4</v>
      </c>
      <c r="O51" s="39" t="str">
        <f t="shared" si="7"/>
        <v>DISSOLVING GRADES</v>
      </c>
      <c r="P51" s="56" t="s">
        <v>89</v>
      </c>
      <c r="Q51" s="254"/>
      <c r="R51" s="254"/>
      <c r="S51" s="254"/>
      <c r="T51" s="254"/>
      <c r="U51" s="254"/>
      <c r="V51" s="254"/>
      <c r="W51" s="254"/>
      <c r="X51" s="255"/>
      <c r="Y51" s="269"/>
      <c r="Z51" s="444">
        <f t="shared" si="3"/>
        <v>7.4</v>
      </c>
      <c r="AA51" s="39" t="str">
        <f t="shared" si="3"/>
        <v>DISSOLVING GRADES</v>
      </c>
      <c r="AB51" s="56" t="s">
        <v>89</v>
      </c>
      <c r="AC51" s="320">
        <f>IF(ISNUMBER('JQ1-Production'!D66+D51-H51),'JQ1-Production'!D66+D51-H51,IF(ISNUMBER(H51-D51),"NT "&amp;H51-D51,"…"))</f>
        <v>0.4</v>
      </c>
      <c r="AD51" s="345">
        <f>IF(ISNUMBER('JQ1-Production'!E66+F51-J51),'JQ1-Production'!E66+F51-J51,IF(ISNUMBER(J51-F51),"NT "&amp;J51-F51,"…"))</f>
        <v>0</v>
      </c>
    </row>
    <row r="52" spans="1:30" s="138" customFormat="1" ht="15" customHeight="1">
      <c r="A52" s="181">
        <v>8</v>
      </c>
      <c r="B52" s="135" t="s">
        <v>61</v>
      </c>
      <c r="C52" s="147" t="s">
        <v>89</v>
      </c>
      <c r="D52" s="137">
        <v>0.9</v>
      </c>
      <c r="E52" s="137">
        <v>493</v>
      </c>
      <c r="F52" s="137">
        <v>0.5</v>
      </c>
      <c r="G52" s="137">
        <v>278</v>
      </c>
      <c r="H52" s="137">
        <v>0</v>
      </c>
      <c r="I52" s="170">
        <v>0</v>
      </c>
      <c r="J52" s="137">
        <v>0</v>
      </c>
      <c r="K52" s="170">
        <v>0</v>
      </c>
      <c r="L52" s="267"/>
      <c r="M52" s="268"/>
      <c r="N52" s="149">
        <f t="shared" si="6"/>
        <v>8</v>
      </c>
      <c r="O52" s="140" t="str">
        <f t="shared" si="7"/>
        <v>OTHER PULP </v>
      </c>
      <c r="P52" s="147" t="s">
        <v>89</v>
      </c>
      <c r="Q52" s="252">
        <f aca="true" t="shared" si="22" ref="Q52:X52">D52-(D53+D54)</f>
        <v>0</v>
      </c>
      <c r="R52" s="252">
        <f t="shared" si="22"/>
        <v>0</v>
      </c>
      <c r="S52" s="252">
        <f t="shared" si="22"/>
        <v>0</v>
      </c>
      <c r="T52" s="252">
        <f t="shared" si="22"/>
        <v>0</v>
      </c>
      <c r="U52" s="252">
        <f t="shared" si="22"/>
        <v>0</v>
      </c>
      <c r="V52" s="252">
        <f t="shared" si="22"/>
        <v>0</v>
      </c>
      <c r="W52" s="252">
        <f t="shared" si="22"/>
        <v>0</v>
      </c>
      <c r="X52" s="253">
        <f t="shared" si="22"/>
        <v>0</v>
      </c>
      <c r="Y52" s="303"/>
      <c r="Z52" s="312">
        <f t="shared" si="3"/>
        <v>8</v>
      </c>
      <c r="AA52" s="140" t="str">
        <f t="shared" si="3"/>
        <v>OTHER PULP </v>
      </c>
      <c r="AB52" s="147" t="s">
        <v>89</v>
      </c>
      <c r="AC52" s="316">
        <f>IF(ISNUMBER('JQ1-Production'!D67+D52-H52),'JQ1-Production'!D67+D52-H52,IF(ISNUMBER(H52-D52),"NT "&amp;H52-D52,"…"))</f>
        <v>0.9</v>
      </c>
      <c r="AD52" s="317">
        <f>IF(ISNUMBER('JQ1-Production'!E67+F52-J52),'JQ1-Production'!E67+F52-J52,IF(ISNUMBER(J52-F52),"NT "&amp;J52-F52,"…"))</f>
        <v>0.5</v>
      </c>
    </row>
    <row r="53" spans="1:30" s="18" customFormat="1" ht="15" customHeight="1">
      <c r="A53" s="180">
        <v>8.1</v>
      </c>
      <c r="B53" s="42" t="s">
        <v>78</v>
      </c>
      <c r="C53" s="52" t="s">
        <v>89</v>
      </c>
      <c r="D53" s="53">
        <v>0.3</v>
      </c>
      <c r="E53" s="53">
        <v>186</v>
      </c>
      <c r="F53" s="53">
        <v>0</v>
      </c>
      <c r="G53" s="53">
        <v>0</v>
      </c>
      <c r="H53" s="53">
        <v>0</v>
      </c>
      <c r="I53" s="173">
        <v>0</v>
      </c>
      <c r="J53" s="53">
        <v>0</v>
      </c>
      <c r="K53" s="173">
        <v>0</v>
      </c>
      <c r="L53" s="267"/>
      <c r="M53" s="268"/>
      <c r="N53" s="36">
        <f t="shared" si="6"/>
        <v>8.1</v>
      </c>
      <c r="O53" s="42" t="str">
        <f t="shared" si="7"/>
        <v>PULP FROM FIBRES OTHER THAN WOOD</v>
      </c>
      <c r="P53" s="52" t="s">
        <v>89</v>
      </c>
      <c r="Q53" s="246"/>
      <c r="R53" s="246"/>
      <c r="S53" s="246"/>
      <c r="T53" s="246"/>
      <c r="U53" s="246"/>
      <c r="V53" s="246"/>
      <c r="W53" s="246"/>
      <c r="X53" s="247"/>
      <c r="Y53" s="269"/>
      <c r="Z53" s="445">
        <f t="shared" si="3"/>
        <v>8.1</v>
      </c>
      <c r="AA53" s="42" t="str">
        <f t="shared" si="3"/>
        <v>PULP FROM FIBRES OTHER THAN WOOD</v>
      </c>
      <c r="AB53" s="52" t="s">
        <v>89</v>
      </c>
      <c r="AC53" s="323">
        <f>IF(ISNUMBER('JQ1-Production'!D68+D53-H53),'JQ1-Production'!D68+D53-H53,IF(ISNUMBER(H53-D53),"NT "&amp;H53-D53,"…"))</f>
        <v>0.3</v>
      </c>
      <c r="AD53" s="345">
        <f>IF(ISNUMBER('JQ1-Production'!E68+F53-J53),'JQ1-Production'!E68+F53-J53,IF(ISNUMBER(J53-F53),"NT "&amp;J53-F53,"…"))</f>
        <v>0</v>
      </c>
    </row>
    <row r="54" spans="1:30" s="18" customFormat="1" ht="15" customHeight="1">
      <c r="A54" s="183">
        <v>8.2</v>
      </c>
      <c r="B54" s="45" t="s">
        <v>63</v>
      </c>
      <c r="C54" s="52" t="s">
        <v>89</v>
      </c>
      <c r="D54" s="53">
        <v>0.6</v>
      </c>
      <c r="E54" s="53">
        <v>307</v>
      </c>
      <c r="F54" s="53">
        <v>0.5</v>
      </c>
      <c r="G54" s="53">
        <v>278</v>
      </c>
      <c r="H54" s="53">
        <v>0</v>
      </c>
      <c r="I54" s="173">
        <v>0</v>
      </c>
      <c r="J54" s="53">
        <v>0</v>
      </c>
      <c r="K54" s="173">
        <v>0</v>
      </c>
      <c r="L54" s="267"/>
      <c r="M54" s="268"/>
      <c r="N54" s="37">
        <f t="shared" si="6"/>
        <v>8.2</v>
      </c>
      <c r="O54" s="45" t="str">
        <f t="shared" si="7"/>
        <v>RECOVERED FIBRE PULP</v>
      </c>
      <c r="P54" s="52" t="s">
        <v>89</v>
      </c>
      <c r="Q54" s="246"/>
      <c r="R54" s="246"/>
      <c r="S54" s="246"/>
      <c r="T54" s="246"/>
      <c r="U54" s="246"/>
      <c r="V54" s="246"/>
      <c r="W54" s="246"/>
      <c r="X54" s="247"/>
      <c r="Y54" s="269"/>
      <c r="Z54" s="444">
        <f t="shared" si="3"/>
        <v>8.2</v>
      </c>
      <c r="AA54" s="45" t="str">
        <f t="shared" si="3"/>
        <v>RECOVERED FIBRE PULP</v>
      </c>
      <c r="AB54" s="52" t="s">
        <v>89</v>
      </c>
      <c r="AC54" s="320">
        <f>IF(ISNUMBER('JQ1-Production'!D69+D54-H54),'JQ1-Production'!D69+D54-H54,IF(ISNUMBER(H54-D54),"NT "&amp;H54-D54,"…"))</f>
        <v>0.6</v>
      </c>
      <c r="AD54" s="345">
        <f>IF(ISNUMBER('JQ1-Production'!E69+F54-J54),'JQ1-Production'!E69+F54-J54,IF(ISNUMBER(J54-F54),"NT "&amp;J54-F54,"…"))</f>
        <v>0.5</v>
      </c>
    </row>
    <row r="55" spans="1:30" s="138" customFormat="1" ht="15" customHeight="1">
      <c r="A55" s="177">
        <v>9</v>
      </c>
      <c r="B55" s="151" t="s">
        <v>55</v>
      </c>
      <c r="C55" s="152" t="s">
        <v>89</v>
      </c>
      <c r="D55" s="141">
        <v>88</v>
      </c>
      <c r="E55" s="141">
        <v>8860</v>
      </c>
      <c r="F55" s="141">
        <v>115</v>
      </c>
      <c r="G55" s="141">
        <v>11828</v>
      </c>
      <c r="H55" s="141">
        <v>69</v>
      </c>
      <c r="I55" s="178">
        <v>9852</v>
      </c>
      <c r="J55" s="141">
        <v>87</v>
      </c>
      <c r="K55" s="178">
        <v>13439</v>
      </c>
      <c r="L55" s="267"/>
      <c r="M55" s="268"/>
      <c r="N55" s="150">
        <f t="shared" si="6"/>
        <v>9</v>
      </c>
      <c r="O55" s="146" t="str">
        <f t="shared" si="7"/>
        <v>RECOVERED PAPER</v>
      </c>
      <c r="P55" s="152" t="s">
        <v>89</v>
      </c>
      <c r="Q55" s="250"/>
      <c r="R55" s="250"/>
      <c r="S55" s="250"/>
      <c r="T55" s="250"/>
      <c r="U55" s="250"/>
      <c r="V55" s="250"/>
      <c r="W55" s="250"/>
      <c r="X55" s="251"/>
      <c r="Y55" s="269"/>
      <c r="Z55" s="311">
        <f t="shared" si="3"/>
        <v>9</v>
      </c>
      <c r="AA55" s="146" t="str">
        <f t="shared" si="3"/>
        <v>RECOVERED PAPER</v>
      </c>
      <c r="AB55" s="152" t="s">
        <v>89</v>
      </c>
      <c r="AC55" s="319">
        <f>IF(ISNUMBER('JQ1-Production'!D70+D55-H55),'JQ1-Production'!D70+D55-H55,IF(ISNUMBER(H55-D55),"NT "&amp;H55-D55,"…"))</f>
        <v>176</v>
      </c>
      <c r="AD55" s="317">
        <f>IF(ISNUMBER('JQ1-Production'!E70+F55-J55),'JQ1-Production'!E70+F55-J55,IF(ISNUMBER(J55-F55),"NT "&amp;J55-F55,"…"))</f>
        <v>206</v>
      </c>
    </row>
    <row r="56" spans="1:30" s="138" customFormat="1" ht="15" customHeight="1">
      <c r="A56" s="181">
        <v>10</v>
      </c>
      <c r="B56" s="151" t="s">
        <v>56</v>
      </c>
      <c r="C56" s="152" t="s">
        <v>89</v>
      </c>
      <c r="D56" s="141">
        <v>376</v>
      </c>
      <c r="E56" s="141">
        <v>307815</v>
      </c>
      <c r="F56" s="141">
        <v>402</v>
      </c>
      <c r="G56" s="141">
        <v>332514</v>
      </c>
      <c r="H56" s="141">
        <v>199</v>
      </c>
      <c r="I56" s="178">
        <v>238546</v>
      </c>
      <c r="J56" s="141">
        <v>220</v>
      </c>
      <c r="K56" s="178">
        <v>247127</v>
      </c>
      <c r="L56" s="267"/>
      <c r="M56" s="268"/>
      <c r="N56" s="148">
        <f t="shared" si="6"/>
        <v>10</v>
      </c>
      <c r="O56" s="135" t="str">
        <f t="shared" si="7"/>
        <v>PAPER AND PAPERBOARD</v>
      </c>
      <c r="P56" s="152" t="s">
        <v>89</v>
      </c>
      <c r="Q56" s="252">
        <f aca="true" t="shared" si="23" ref="Q56:X56">D56-(D57+D62+D63+D68)</f>
        <v>0</v>
      </c>
      <c r="R56" s="252">
        <f t="shared" si="23"/>
        <v>0</v>
      </c>
      <c r="S56" s="252">
        <f t="shared" si="23"/>
        <v>0</v>
      </c>
      <c r="T56" s="252">
        <f t="shared" si="23"/>
        <v>0</v>
      </c>
      <c r="U56" s="252">
        <f t="shared" si="23"/>
        <v>0.4000000000000057</v>
      </c>
      <c r="V56" s="252">
        <f t="shared" si="23"/>
        <v>0</v>
      </c>
      <c r="W56" s="252">
        <f t="shared" si="23"/>
        <v>-0.09999999999999432</v>
      </c>
      <c r="X56" s="253">
        <f t="shared" si="23"/>
        <v>0</v>
      </c>
      <c r="Y56" s="303"/>
      <c r="Z56" s="312">
        <f t="shared" si="3"/>
        <v>10</v>
      </c>
      <c r="AA56" s="135" t="str">
        <f t="shared" si="3"/>
        <v>PAPER AND PAPERBOARD</v>
      </c>
      <c r="AB56" s="152" t="s">
        <v>89</v>
      </c>
      <c r="AC56" s="319">
        <f>IF(ISNUMBER('JQ1-Production'!D71+D56-H56),'JQ1-Production'!D71+D56-H56,IF(ISNUMBER(H56-D56),"NT "&amp;H56-D56,"…"))</f>
        <v>683</v>
      </c>
      <c r="AD56" s="317">
        <f>IF(ISNUMBER('JQ1-Production'!E71+F56-J56),'JQ1-Production'!E71+F56-J56,IF(ISNUMBER(J56-F56),"NT "&amp;J56-F56,"…"))</f>
        <v>714</v>
      </c>
    </row>
    <row r="57" spans="1:30" s="18" customFormat="1" ht="15" customHeight="1">
      <c r="A57" s="175">
        <v>10.1</v>
      </c>
      <c r="B57" s="42" t="s">
        <v>65</v>
      </c>
      <c r="C57" s="154" t="s">
        <v>89</v>
      </c>
      <c r="D57" s="51">
        <v>136</v>
      </c>
      <c r="E57" s="51">
        <v>100913</v>
      </c>
      <c r="F57" s="51">
        <v>132</v>
      </c>
      <c r="G57" s="51">
        <v>97340</v>
      </c>
      <c r="H57" s="51">
        <v>4.1</v>
      </c>
      <c r="I57" s="176">
        <v>3372</v>
      </c>
      <c r="J57" s="51">
        <v>5</v>
      </c>
      <c r="K57" s="176">
        <v>3942</v>
      </c>
      <c r="L57" s="267"/>
      <c r="M57" s="268"/>
      <c r="N57" s="6">
        <f t="shared" si="6"/>
        <v>10.1</v>
      </c>
      <c r="O57" s="42" t="str">
        <f t="shared" si="7"/>
        <v>GRAPHIC PAPERS</v>
      </c>
      <c r="P57" s="154" t="s">
        <v>89</v>
      </c>
      <c r="Q57" s="256">
        <f aca="true" t="shared" si="24" ref="Q57:X57">D57-(D58+D59+D60+D61)</f>
        <v>0</v>
      </c>
      <c r="R57" s="256">
        <f t="shared" si="24"/>
        <v>0</v>
      </c>
      <c r="S57" s="256">
        <f t="shared" si="24"/>
        <v>0</v>
      </c>
      <c r="T57" s="256">
        <f t="shared" si="24"/>
        <v>0</v>
      </c>
      <c r="U57" s="256">
        <f t="shared" si="24"/>
        <v>0.009999999999999787</v>
      </c>
      <c r="V57" s="256">
        <f t="shared" si="24"/>
        <v>0</v>
      </c>
      <c r="W57" s="256">
        <f t="shared" si="24"/>
        <v>0.2999999999999998</v>
      </c>
      <c r="X57" s="257">
        <f t="shared" si="24"/>
        <v>0</v>
      </c>
      <c r="Y57" s="303"/>
      <c r="Z57" s="445">
        <f t="shared" si="3"/>
        <v>10.1</v>
      </c>
      <c r="AA57" s="42" t="str">
        <f t="shared" si="3"/>
        <v>GRAPHIC PAPERS</v>
      </c>
      <c r="AB57" s="154" t="s">
        <v>89</v>
      </c>
      <c r="AC57" s="441">
        <f>IF(ISNUMBER('JQ1-Production'!D72+D57-H57),'JQ1-Production'!D72+D57-H57,IF(ISNUMBER(H57-D57),"NT "&amp;H57-D57,"…"))</f>
        <v>267.9</v>
      </c>
      <c r="AD57" s="345">
        <f>IF(ISNUMBER('JQ1-Production'!E72+F57-J57),'JQ1-Production'!E72+F57-J57,IF(ISNUMBER(J57-F57),"NT "&amp;J57-F57,"…"))</f>
        <v>271</v>
      </c>
    </row>
    <row r="58" spans="1:30" s="18" customFormat="1" ht="15" customHeight="1">
      <c r="A58" s="175" t="s">
        <v>66</v>
      </c>
      <c r="B58" s="40" t="s">
        <v>57</v>
      </c>
      <c r="C58" s="52" t="s">
        <v>89</v>
      </c>
      <c r="D58" s="53">
        <v>42</v>
      </c>
      <c r="E58" s="53">
        <v>21599</v>
      </c>
      <c r="F58" s="53">
        <v>38</v>
      </c>
      <c r="G58" s="53">
        <v>19298</v>
      </c>
      <c r="H58" s="53">
        <v>0.5</v>
      </c>
      <c r="I58" s="173">
        <v>289</v>
      </c>
      <c r="J58" s="53">
        <v>0</v>
      </c>
      <c r="K58" s="173">
        <v>0</v>
      </c>
      <c r="L58" s="267"/>
      <c r="M58" s="268"/>
      <c r="N58" s="6" t="str">
        <f t="shared" si="6"/>
        <v>10.1.1</v>
      </c>
      <c r="O58" s="40" t="str">
        <f t="shared" si="7"/>
        <v>NEWSPRINT</v>
      </c>
      <c r="P58" s="52" t="s">
        <v>89</v>
      </c>
      <c r="Q58" s="246"/>
      <c r="R58" s="246"/>
      <c r="S58" s="246"/>
      <c r="T58" s="246"/>
      <c r="U58" s="246"/>
      <c r="V58" s="246"/>
      <c r="W58" s="246"/>
      <c r="X58" s="247"/>
      <c r="Y58" s="269"/>
      <c r="Z58" s="445" t="str">
        <f t="shared" si="3"/>
        <v>10.1.1</v>
      </c>
      <c r="AA58" s="40" t="str">
        <f t="shared" si="3"/>
        <v>NEWSPRINT</v>
      </c>
      <c r="AB58" s="52" t="s">
        <v>89</v>
      </c>
      <c r="AC58" s="441">
        <f>IF(ISNUMBER('JQ1-Production'!D73+D58-H58),'JQ1-Production'!D73+D58-H58,IF(ISNUMBER(H58-D58),"NT "&amp;H58-D58,"…"))</f>
        <v>177.5</v>
      </c>
      <c r="AD58" s="345">
        <f>IF(ISNUMBER('JQ1-Production'!E73+F58-J58),'JQ1-Production'!E73+F58-J58,IF(ISNUMBER(J58-F58),"NT "&amp;J58-F58,"…"))</f>
        <v>182</v>
      </c>
    </row>
    <row r="59" spans="1:30" s="18" customFormat="1" ht="15" customHeight="1">
      <c r="A59" s="175" t="s">
        <v>67</v>
      </c>
      <c r="B59" s="66" t="s">
        <v>68</v>
      </c>
      <c r="C59" s="52" t="s">
        <v>89</v>
      </c>
      <c r="D59" s="53">
        <v>13</v>
      </c>
      <c r="E59" s="53">
        <v>8279</v>
      </c>
      <c r="F59" s="53">
        <v>13</v>
      </c>
      <c r="G59" s="53">
        <v>8261</v>
      </c>
      <c r="H59" s="53">
        <v>0.1</v>
      </c>
      <c r="I59" s="173">
        <v>46</v>
      </c>
      <c r="J59" s="53">
        <v>0</v>
      </c>
      <c r="K59" s="173">
        <v>0</v>
      </c>
      <c r="L59" s="267"/>
      <c r="M59" s="268"/>
      <c r="N59" s="6" t="str">
        <f t="shared" si="6"/>
        <v>10.1.2</v>
      </c>
      <c r="O59" s="40" t="str">
        <f t="shared" si="7"/>
        <v>UNCOATED MECHANICAL</v>
      </c>
      <c r="P59" s="52" t="s">
        <v>89</v>
      </c>
      <c r="Q59" s="246"/>
      <c r="R59" s="246"/>
      <c r="S59" s="246"/>
      <c r="T59" s="246"/>
      <c r="U59" s="246"/>
      <c r="V59" s="246"/>
      <c r="W59" s="246"/>
      <c r="X59" s="247"/>
      <c r="Y59" s="269"/>
      <c r="Z59" s="445" t="str">
        <f t="shared" si="3"/>
        <v>10.1.2</v>
      </c>
      <c r="AA59" s="40" t="str">
        <f t="shared" si="3"/>
        <v>UNCOATED MECHANICAL</v>
      </c>
      <c r="AB59" s="52" t="s">
        <v>89</v>
      </c>
      <c r="AC59" s="441">
        <f>IF(ISNUMBER('JQ1-Production'!D74+D59-H59),'JQ1-Production'!D74+D59-H59,IF(ISNUMBER(H59-D59),"NT "&amp;H59-D59,"…"))</f>
        <v>12.9</v>
      </c>
      <c r="AD59" s="345">
        <f>IF(ISNUMBER('JQ1-Production'!E74+F59-J59),'JQ1-Production'!E74+F59-J59,IF(ISNUMBER(J59-F59),"NT "&amp;J59-F59,"…"))</f>
        <v>13</v>
      </c>
    </row>
    <row r="60" spans="1:30" s="18" customFormat="1" ht="15" customHeight="1">
      <c r="A60" s="175" t="s">
        <v>69</v>
      </c>
      <c r="B60" s="40" t="s">
        <v>70</v>
      </c>
      <c r="C60" s="52" t="s">
        <v>89</v>
      </c>
      <c r="D60" s="53">
        <v>45</v>
      </c>
      <c r="E60" s="53">
        <v>39350</v>
      </c>
      <c r="F60" s="53">
        <v>45</v>
      </c>
      <c r="G60" s="53">
        <v>38343</v>
      </c>
      <c r="H60" s="53">
        <v>2.5</v>
      </c>
      <c r="I60" s="173">
        <v>1743</v>
      </c>
      <c r="J60" s="53">
        <v>3.7</v>
      </c>
      <c r="K60" s="173">
        <v>2671</v>
      </c>
      <c r="L60" s="267"/>
      <c r="M60" s="268"/>
      <c r="N60" s="6" t="str">
        <f t="shared" si="6"/>
        <v>10.1.3</v>
      </c>
      <c r="O60" s="40" t="str">
        <f t="shared" si="7"/>
        <v>UNCOATED WOODFREE</v>
      </c>
      <c r="P60" s="52" t="s">
        <v>89</v>
      </c>
      <c r="Q60" s="246"/>
      <c r="R60" s="246"/>
      <c r="S60" s="246"/>
      <c r="T60" s="246"/>
      <c r="U60" s="246"/>
      <c r="V60" s="246"/>
      <c r="W60" s="246"/>
      <c r="X60" s="247"/>
      <c r="Y60" s="269"/>
      <c r="Z60" s="445" t="str">
        <f t="shared" si="3"/>
        <v>10.1.3</v>
      </c>
      <c r="AA60" s="40" t="str">
        <f t="shared" si="3"/>
        <v>UNCOATED WOODFREE</v>
      </c>
      <c r="AB60" s="52" t="s">
        <v>89</v>
      </c>
      <c r="AC60" s="441">
        <f>IF(ISNUMBER('JQ1-Production'!D75+D60-H60),'JQ1-Production'!D75+D60-H60,IF(ISNUMBER(H60-D60),"NT "&amp;H60-D60,"…"))</f>
        <v>42.5</v>
      </c>
      <c r="AD60" s="345">
        <f>IF(ISNUMBER('JQ1-Production'!E75+F60-J60),'JQ1-Production'!E75+F60-J60,IF(ISNUMBER(J60-F60),"NT "&amp;J60-F60,"…"))</f>
        <v>41.3</v>
      </c>
    </row>
    <row r="61" spans="1:30" s="18" customFormat="1" ht="15" customHeight="1">
      <c r="A61" s="175" t="s">
        <v>71</v>
      </c>
      <c r="B61" s="43" t="s">
        <v>72</v>
      </c>
      <c r="C61" s="52" t="s">
        <v>89</v>
      </c>
      <c r="D61" s="53">
        <v>36</v>
      </c>
      <c r="E61" s="53">
        <v>31685</v>
      </c>
      <c r="F61" s="53">
        <v>36</v>
      </c>
      <c r="G61" s="53">
        <v>31438</v>
      </c>
      <c r="H61" s="53">
        <v>0.99</v>
      </c>
      <c r="I61" s="173">
        <v>1294</v>
      </c>
      <c r="J61" s="53">
        <v>1</v>
      </c>
      <c r="K61" s="173">
        <v>1271</v>
      </c>
      <c r="L61" s="267"/>
      <c r="M61" s="268"/>
      <c r="N61" s="6" t="str">
        <f t="shared" si="6"/>
        <v>10.1.4</v>
      </c>
      <c r="O61" s="40" t="str">
        <f t="shared" si="7"/>
        <v>COATED PAPERS</v>
      </c>
      <c r="P61" s="52" t="s">
        <v>89</v>
      </c>
      <c r="Q61" s="246"/>
      <c r="R61" s="246"/>
      <c r="S61" s="246"/>
      <c r="T61" s="246"/>
      <c r="U61" s="246"/>
      <c r="V61" s="246"/>
      <c r="W61" s="246"/>
      <c r="X61" s="247"/>
      <c r="Y61" s="269"/>
      <c r="Z61" s="445" t="str">
        <f t="shared" si="3"/>
        <v>10.1.4</v>
      </c>
      <c r="AA61" s="40" t="str">
        <f t="shared" si="3"/>
        <v>COATED PAPERS</v>
      </c>
      <c r="AB61" s="52" t="s">
        <v>89</v>
      </c>
      <c r="AC61" s="441">
        <f>IF(ISNUMBER('JQ1-Production'!D76+D61-H61),'JQ1-Production'!D76+D61-H61,IF(ISNUMBER(H61-D61),"NT "&amp;H61-D61,"…"))</f>
        <v>35.01</v>
      </c>
      <c r="AD61" s="345">
        <f>IF(ISNUMBER('JQ1-Production'!E76+F61-J61),'JQ1-Production'!E76+F61-J61,IF(ISNUMBER(J61-F61),"NT "&amp;J61-F61,"…"))</f>
        <v>35</v>
      </c>
    </row>
    <row r="62" spans="1:30" s="18" customFormat="1" ht="15" customHeight="1">
      <c r="A62" s="171">
        <v>10.2</v>
      </c>
      <c r="B62" s="559" t="s">
        <v>213</v>
      </c>
      <c r="C62" s="52" t="s">
        <v>89</v>
      </c>
      <c r="D62" s="53">
        <v>18</v>
      </c>
      <c r="E62" s="53">
        <v>20581</v>
      </c>
      <c r="F62" s="53">
        <v>22</v>
      </c>
      <c r="G62" s="53">
        <v>22950</v>
      </c>
      <c r="H62" s="53">
        <v>0.4</v>
      </c>
      <c r="I62" s="173">
        <v>424</v>
      </c>
      <c r="J62" s="53">
        <v>1</v>
      </c>
      <c r="K62" s="173">
        <v>987</v>
      </c>
      <c r="L62" s="267"/>
      <c r="M62" s="268"/>
      <c r="N62" s="4">
        <f t="shared" si="6"/>
        <v>10.2</v>
      </c>
      <c r="O62" s="42" t="str">
        <f t="shared" si="7"/>
        <v>HOUSEHOLD AND SANITARY PAPERS</v>
      </c>
      <c r="P62" s="52" t="s">
        <v>89</v>
      </c>
      <c r="Q62" s="246"/>
      <c r="R62" s="246"/>
      <c r="S62" s="246"/>
      <c r="T62" s="246"/>
      <c r="U62" s="246"/>
      <c r="V62" s="246"/>
      <c r="W62" s="246"/>
      <c r="X62" s="247"/>
      <c r="Y62" s="269"/>
      <c r="Z62" s="445">
        <f t="shared" si="3"/>
        <v>10.2</v>
      </c>
      <c r="AA62" s="42" t="str">
        <f t="shared" si="3"/>
        <v>HOUSEHOLD AND SANITARY PAPERS</v>
      </c>
      <c r="AB62" s="52" t="s">
        <v>89</v>
      </c>
      <c r="AC62" s="441">
        <f>IF(ISNUMBER('JQ1-Production'!D77+D62-H62),'JQ1-Production'!D77+D62-H62,IF(ISNUMBER(H62-D62),"NT "&amp;H62-D62,"…"))</f>
        <v>61.6</v>
      </c>
      <c r="AD62" s="345">
        <f>IF(ISNUMBER('JQ1-Production'!E77+F62-J62),'JQ1-Production'!E77+F62-J62,IF(ISNUMBER(J62-F62),"NT "&amp;J62-F62,"…"))</f>
        <v>69</v>
      </c>
    </row>
    <row r="63" spans="1:30" s="18" customFormat="1" ht="15" customHeight="1">
      <c r="A63" s="175">
        <v>10.3</v>
      </c>
      <c r="B63" s="42" t="s">
        <v>73</v>
      </c>
      <c r="C63" s="154" t="s">
        <v>89</v>
      </c>
      <c r="D63" s="51">
        <v>220</v>
      </c>
      <c r="E63" s="51">
        <v>178955</v>
      </c>
      <c r="F63" s="51">
        <v>244</v>
      </c>
      <c r="G63" s="51">
        <v>195047</v>
      </c>
      <c r="H63" s="51">
        <v>194</v>
      </c>
      <c r="I63" s="176">
        <v>234441</v>
      </c>
      <c r="J63" s="51">
        <v>214</v>
      </c>
      <c r="K63" s="176">
        <v>241578</v>
      </c>
      <c r="L63" s="267"/>
      <c r="M63" s="268"/>
      <c r="N63" s="6">
        <f t="shared" si="6"/>
        <v>10.3</v>
      </c>
      <c r="O63" s="42" t="str">
        <f t="shared" si="7"/>
        <v>PACKAGING MATERIALS</v>
      </c>
      <c r="P63" s="154" t="s">
        <v>89</v>
      </c>
      <c r="Q63" s="248">
        <f aca="true" t="shared" si="25" ref="Q63:X63">D63-(D64+D65+D66+D67)</f>
        <v>0</v>
      </c>
      <c r="R63" s="248">
        <f t="shared" si="25"/>
        <v>0</v>
      </c>
      <c r="S63" s="248">
        <f t="shared" si="25"/>
        <v>0</v>
      </c>
      <c r="T63" s="248">
        <f t="shared" si="25"/>
        <v>0</v>
      </c>
      <c r="U63" s="248">
        <f t="shared" si="25"/>
        <v>0.09999999999999432</v>
      </c>
      <c r="V63" s="248">
        <f t="shared" si="25"/>
        <v>0</v>
      </c>
      <c r="W63" s="248">
        <f t="shared" si="25"/>
        <v>0</v>
      </c>
      <c r="X63" s="249">
        <f t="shared" si="25"/>
        <v>0</v>
      </c>
      <c r="Y63" s="303"/>
      <c r="Z63" s="445">
        <f t="shared" si="3"/>
        <v>10.3</v>
      </c>
      <c r="AA63" s="42" t="str">
        <f t="shared" si="3"/>
        <v>PACKAGING MATERIALS</v>
      </c>
      <c r="AB63" s="154" t="s">
        <v>89</v>
      </c>
      <c r="AC63" s="441">
        <f>IF(ISNUMBER('JQ1-Production'!D78+D63-H63),'JQ1-Production'!D78+D63-H63,IF(ISNUMBER(H63-D63),"NT "&amp;H63-D63,"…"))</f>
        <v>331</v>
      </c>
      <c r="AD63" s="345">
        <f>IF(ISNUMBER('JQ1-Production'!E78+F63-J63),'JQ1-Production'!E78+F63-J63,IF(ISNUMBER(J63-F63),"NT "&amp;J63-F63,"…"))</f>
        <v>347</v>
      </c>
    </row>
    <row r="64" spans="1:30" s="18" customFormat="1" ht="15" customHeight="1">
      <c r="A64" s="175" t="s">
        <v>38</v>
      </c>
      <c r="B64" s="40" t="s">
        <v>74</v>
      </c>
      <c r="C64" s="52" t="s">
        <v>89</v>
      </c>
      <c r="D64" s="51">
        <v>85</v>
      </c>
      <c r="E64" s="58">
        <v>40205</v>
      </c>
      <c r="F64" s="51">
        <v>93</v>
      </c>
      <c r="G64" s="58">
        <v>44453</v>
      </c>
      <c r="H64" s="53">
        <v>18.8</v>
      </c>
      <c r="I64" s="173">
        <v>6894</v>
      </c>
      <c r="J64" s="53">
        <v>29</v>
      </c>
      <c r="K64" s="173">
        <v>10656</v>
      </c>
      <c r="L64" s="267"/>
      <c r="M64" s="268"/>
      <c r="N64" s="6" t="str">
        <f t="shared" si="6"/>
        <v>10.3.1</v>
      </c>
      <c r="O64" s="40" t="str">
        <f t="shared" si="7"/>
        <v>CASE MATERIALS</v>
      </c>
      <c r="P64" s="52" t="s">
        <v>89</v>
      </c>
      <c r="Q64" s="246"/>
      <c r="R64" s="246"/>
      <c r="S64" s="246"/>
      <c r="T64" s="246"/>
      <c r="U64" s="246"/>
      <c r="V64" s="246"/>
      <c r="W64" s="246"/>
      <c r="X64" s="247"/>
      <c r="Y64" s="269"/>
      <c r="Z64" s="445" t="str">
        <f t="shared" si="3"/>
        <v>10.3.1</v>
      </c>
      <c r="AA64" s="40" t="str">
        <f t="shared" si="3"/>
        <v>CASE MATERIALS</v>
      </c>
      <c r="AB64" s="52" t="s">
        <v>89</v>
      </c>
      <c r="AC64" s="441">
        <f>IF(ISNUMBER('JQ1-Production'!D79+D64-H64),'JQ1-Production'!D79+D64-H64,IF(ISNUMBER(H64-D64),"NT "&amp;H64-D64,"…"))</f>
        <v>177.2</v>
      </c>
      <c r="AD64" s="345">
        <f>IF(ISNUMBER('JQ1-Production'!E79+F64-J64),'JQ1-Production'!E79+F64-J64,IF(ISNUMBER(J64-F64),"NT "&amp;J64-F64,"…"))</f>
        <v>178</v>
      </c>
    </row>
    <row r="65" spans="1:30" s="18" customFormat="1" ht="15" customHeight="1">
      <c r="A65" s="175" t="s">
        <v>39</v>
      </c>
      <c r="B65" s="40" t="s">
        <v>134</v>
      </c>
      <c r="C65" s="52" t="s">
        <v>89</v>
      </c>
      <c r="D65" s="51">
        <v>41</v>
      </c>
      <c r="E65" s="58">
        <v>54395</v>
      </c>
      <c r="F65" s="51">
        <v>98</v>
      </c>
      <c r="G65" s="58">
        <v>106872</v>
      </c>
      <c r="H65" s="53">
        <v>165</v>
      </c>
      <c r="I65" s="173">
        <v>220166</v>
      </c>
      <c r="J65" s="53">
        <v>170</v>
      </c>
      <c r="K65" s="173">
        <v>219441</v>
      </c>
      <c r="L65" s="267"/>
      <c r="M65" s="268"/>
      <c r="N65" s="6" t="str">
        <f t="shared" si="6"/>
        <v>10.3.2</v>
      </c>
      <c r="O65" s="40" t="str">
        <f t="shared" si="7"/>
        <v>CARTONBOARD</v>
      </c>
      <c r="P65" s="52" t="s">
        <v>89</v>
      </c>
      <c r="Q65" s="246"/>
      <c r="R65" s="246"/>
      <c r="S65" s="246"/>
      <c r="T65" s="246"/>
      <c r="U65" s="246"/>
      <c r="V65" s="246"/>
      <c r="W65" s="246"/>
      <c r="X65" s="247"/>
      <c r="Y65" s="269"/>
      <c r="Z65" s="445" t="str">
        <f t="shared" si="3"/>
        <v>10.3.2</v>
      </c>
      <c r="AA65" s="40" t="str">
        <f t="shared" si="3"/>
        <v>CARTONBOARD</v>
      </c>
      <c r="AB65" s="52" t="s">
        <v>89</v>
      </c>
      <c r="AC65" s="441">
        <f>IF(ISNUMBER('JQ1-Production'!D80+D65-H65),'JQ1-Production'!D80+D65-H65,IF(ISNUMBER(H65-D65),"NT "&amp;H65-D65,"…"))</f>
        <v>-75</v>
      </c>
      <c r="AD65" s="345">
        <f>IF(ISNUMBER('JQ1-Production'!E80+F65-J65),'JQ1-Production'!E80+F65-J65,IF(ISNUMBER(J65-F65),"NT "&amp;J65-F65,"…"))</f>
        <v>-20</v>
      </c>
    </row>
    <row r="66" spans="1:30" s="18" customFormat="1" ht="15" customHeight="1">
      <c r="A66" s="175" t="s">
        <v>40</v>
      </c>
      <c r="B66" s="40" t="s">
        <v>75</v>
      </c>
      <c r="C66" s="52" t="s">
        <v>89</v>
      </c>
      <c r="D66" s="53">
        <v>37</v>
      </c>
      <c r="E66" s="53">
        <v>33124</v>
      </c>
      <c r="F66" s="53">
        <v>40</v>
      </c>
      <c r="G66" s="53">
        <v>35278</v>
      </c>
      <c r="H66" s="59">
        <v>10</v>
      </c>
      <c r="I66" s="184">
        <v>7284</v>
      </c>
      <c r="J66" s="59">
        <v>15</v>
      </c>
      <c r="K66" s="184">
        <v>11481</v>
      </c>
      <c r="L66" s="267"/>
      <c r="M66" s="268"/>
      <c r="N66" s="6" t="str">
        <f t="shared" si="6"/>
        <v>10.3.3</v>
      </c>
      <c r="O66" s="40" t="str">
        <f t="shared" si="7"/>
        <v>WRAPPING PAPERS</v>
      </c>
      <c r="P66" s="52" t="s">
        <v>89</v>
      </c>
      <c r="Q66" s="246"/>
      <c r="R66" s="246"/>
      <c r="S66" s="246"/>
      <c r="T66" s="246"/>
      <c r="U66" s="246"/>
      <c r="V66" s="246"/>
      <c r="W66" s="246"/>
      <c r="X66" s="247"/>
      <c r="Y66" s="269"/>
      <c r="Z66" s="445" t="str">
        <f t="shared" si="3"/>
        <v>10.3.3</v>
      </c>
      <c r="AA66" s="40" t="str">
        <f t="shared" si="3"/>
        <v>WRAPPING PAPERS</v>
      </c>
      <c r="AB66" s="52" t="s">
        <v>89</v>
      </c>
      <c r="AC66" s="441">
        <f>IF(ISNUMBER('JQ1-Production'!D81+D66-H66),'JQ1-Production'!D81+D66-H66,IF(ISNUMBER(H66-D66),"NT "&amp;H66-D66,"…"))</f>
        <v>106</v>
      </c>
      <c r="AD66" s="345">
        <f>IF(ISNUMBER('JQ1-Production'!E81+F66-J66),'JQ1-Production'!E81+F66-J66,IF(ISNUMBER(J66-F66),"NT "&amp;J66-F66,"…"))</f>
        <v>107</v>
      </c>
    </row>
    <row r="67" spans="1:30" s="18" customFormat="1" ht="15" customHeight="1">
      <c r="A67" s="175" t="s">
        <v>76</v>
      </c>
      <c r="B67" s="43" t="s">
        <v>77</v>
      </c>
      <c r="C67" s="52" t="s">
        <v>89</v>
      </c>
      <c r="D67" s="53">
        <v>57</v>
      </c>
      <c r="E67" s="53">
        <v>51231</v>
      </c>
      <c r="F67" s="53">
        <v>13</v>
      </c>
      <c r="G67" s="53">
        <v>8444</v>
      </c>
      <c r="H67" s="53">
        <v>0.1</v>
      </c>
      <c r="I67" s="173">
        <v>97</v>
      </c>
      <c r="J67" s="53">
        <v>0</v>
      </c>
      <c r="K67" s="173">
        <v>0</v>
      </c>
      <c r="L67" s="267"/>
      <c r="M67" s="268"/>
      <c r="N67" s="6" t="str">
        <f t="shared" si="6"/>
        <v>10.3.4</v>
      </c>
      <c r="O67" s="40" t="str">
        <f t="shared" si="7"/>
        <v>OTHER PAPERS MAINLY FOR PACKAGING</v>
      </c>
      <c r="P67" s="52" t="s">
        <v>89</v>
      </c>
      <c r="Q67" s="246"/>
      <c r="R67" s="246"/>
      <c r="S67" s="246"/>
      <c r="T67" s="246"/>
      <c r="U67" s="246"/>
      <c r="V67" s="246"/>
      <c r="W67" s="246"/>
      <c r="X67" s="247"/>
      <c r="Y67" s="269"/>
      <c r="Z67" s="445" t="str">
        <f t="shared" si="3"/>
        <v>10.3.4</v>
      </c>
      <c r="AA67" s="40" t="str">
        <f t="shared" si="3"/>
        <v>OTHER PAPERS MAINLY FOR PACKAGING</v>
      </c>
      <c r="AB67" s="52" t="s">
        <v>89</v>
      </c>
      <c r="AC67" s="441">
        <f>IF(ISNUMBER('JQ1-Production'!D82+D67-H67),'JQ1-Production'!D82+D67-H67,IF(ISNUMBER(H67-D67),"NT "&amp;H67-D67,"…"))</f>
        <v>122.9</v>
      </c>
      <c r="AD67" s="345">
        <f>IF(ISNUMBER('JQ1-Production'!E82+F67-J67),'JQ1-Production'!E82+F67-J67,IF(ISNUMBER(J67-F67),"NT "&amp;J67-F67,"…"))</f>
        <v>82</v>
      </c>
    </row>
    <row r="68" spans="1:30" s="18" customFormat="1" ht="15" customHeight="1" thickBot="1">
      <c r="A68" s="185">
        <v>10.4</v>
      </c>
      <c r="B68" s="186" t="s">
        <v>214</v>
      </c>
      <c r="C68" s="187" t="s">
        <v>89</v>
      </c>
      <c r="D68" s="188">
        <v>2</v>
      </c>
      <c r="E68" s="188">
        <v>7366</v>
      </c>
      <c r="F68" s="188">
        <v>4</v>
      </c>
      <c r="G68" s="188">
        <v>17177</v>
      </c>
      <c r="H68" s="188">
        <v>0.1</v>
      </c>
      <c r="I68" s="189">
        <v>309</v>
      </c>
      <c r="J68" s="188">
        <v>0.1</v>
      </c>
      <c r="K68" s="189">
        <v>620</v>
      </c>
      <c r="L68" s="267"/>
      <c r="M68" s="268"/>
      <c r="N68" s="33">
        <f t="shared" si="6"/>
        <v>10.4</v>
      </c>
      <c r="O68" s="47" t="str">
        <f t="shared" si="7"/>
        <v>OTHER PAPER AND PAPERBOARD N.E.S. (NOT ELSEWHERE SPECIFIED)</v>
      </c>
      <c r="P68" s="187" t="s">
        <v>89</v>
      </c>
      <c r="Q68" s="260"/>
      <c r="R68" s="260"/>
      <c r="S68" s="260"/>
      <c r="T68" s="260"/>
      <c r="U68" s="260"/>
      <c r="V68" s="260"/>
      <c r="W68" s="260"/>
      <c r="X68" s="261"/>
      <c r="Y68" s="269"/>
      <c r="Z68" s="447">
        <f t="shared" si="3"/>
        <v>10.4</v>
      </c>
      <c r="AA68" s="47" t="str">
        <f t="shared" si="3"/>
        <v>OTHER PAPER AND PAPERBOARD N.E.S. (NOT ELSEWHERE SPECIFIED)</v>
      </c>
      <c r="AB68" s="187" t="s">
        <v>89</v>
      </c>
      <c r="AC68" s="325">
        <f>IF(ISNUMBER('JQ1-Production'!D83+D68-H68),'JQ1-Production'!D83+D68-H68,IF(ISNUMBER(H68-D68),"NT "&amp;H68-D68,"…"))</f>
        <v>22.9</v>
      </c>
      <c r="AD68" s="561">
        <f>IF(ISNUMBER('JQ1-Production'!E83+F68-J68),'JQ1-Production'!E83+F68-J68,IF(ISNUMBER(J68-F68),"NT "&amp;J68-F68,"…"))</f>
        <v>26.9</v>
      </c>
    </row>
    <row r="69" spans="1:27" ht="21" customHeight="1" thickTop="1">
      <c r="A69" s="113"/>
      <c r="B69" s="269" t="s">
        <v>153</v>
      </c>
      <c r="C69" s="355"/>
      <c r="D69" s="106"/>
      <c r="E69" s="106"/>
      <c r="F69" s="106"/>
      <c r="G69" s="106"/>
      <c r="H69" s="106"/>
      <c r="I69" s="106"/>
      <c r="J69" s="106"/>
      <c r="K69" s="106"/>
      <c r="M69" s="20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</row>
    <row r="70" spans="1:27" ht="12.75" customHeight="1">
      <c r="A70" s="107"/>
      <c r="B70" s="356"/>
      <c r="C70" s="107"/>
      <c r="D70" s="107"/>
      <c r="E70" s="107"/>
      <c r="F70" s="107"/>
      <c r="G70" s="107"/>
      <c r="H70" s="107"/>
      <c r="I70" s="107"/>
      <c r="J70" s="107"/>
      <c r="K70" s="107"/>
      <c r="M70" s="20"/>
      <c r="N70" s="262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</row>
    <row r="71" spans="1:27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M71" s="20"/>
      <c r="N71" s="262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</row>
    <row r="72" spans="1:27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M72" s="20"/>
      <c r="N72" s="262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</row>
    <row r="73" spans="1:27" ht="12.75" customHeight="1">
      <c r="A73" s="107"/>
      <c r="C73" s="107"/>
      <c r="D73" s="107"/>
      <c r="E73" s="107"/>
      <c r="F73" s="107"/>
      <c r="G73" s="107"/>
      <c r="H73" s="107"/>
      <c r="I73" s="107"/>
      <c r="J73" s="107"/>
      <c r="K73" s="107"/>
      <c r="M73" s="20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</row>
    <row r="74" spans="1:27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M74" s="20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</row>
    <row r="75" spans="1:27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M75" s="20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</row>
    <row r="76" spans="1:27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M76" s="20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</row>
    <row r="77" spans="1:2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</row>
    <row r="78" spans="1:27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</row>
    <row r="79" spans="1:27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</row>
    <row r="80" spans="1:27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</row>
    <row r="81" spans="1:27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</row>
    <row r="82" spans="1:27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</row>
    <row r="83" spans="1:27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</row>
    <row r="84" spans="1:27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</row>
    <row r="85" spans="1:27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</row>
    <row r="86" spans="1:27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</row>
    <row r="87" spans="1:2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</row>
    <row r="88" spans="1:27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</row>
    <row r="89" spans="1:27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</row>
    <row r="90" spans="1:27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</row>
    <row r="91" spans="1:27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</row>
    <row r="92" spans="1:27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</row>
    <row r="93" spans="1:27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</row>
    <row r="94" spans="1:27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</row>
    <row r="95" spans="1:27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</row>
    <row r="96" spans="1:27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</row>
    <row r="97" spans="1:2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</row>
    <row r="98" spans="1:27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</row>
    <row r="99" spans="1:50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U99" s="16" t="s">
        <v>0</v>
      </c>
      <c r="AV99" s="16" t="s">
        <v>0</v>
      </c>
      <c r="AW99" s="16" t="s">
        <v>0</v>
      </c>
      <c r="AX99" s="16" t="s">
        <v>0</v>
      </c>
    </row>
    <row r="100" spans="1:27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</row>
  </sheetData>
  <sheetProtection sheet="1"/>
  <mergeCells count="19">
    <mergeCell ref="AC8:AD8"/>
    <mergeCell ref="B7:D7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D2:D3"/>
    <mergeCell ref="E2:E3"/>
    <mergeCell ref="U6:X6"/>
    <mergeCell ref="Q7:X7"/>
    <mergeCell ref="Q8:T8"/>
    <mergeCell ref="U8:X8"/>
    <mergeCell ref="H2:I2"/>
    <mergeCell ref="H8:K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geOrder="overThenDown" paperSize="9" scale="54" r:id="rId2"/>
  <colBreaks count="2" manualBreakCount="2">
    <brk id="11" max="65535" man="1"/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="85" zoomScaleNormal="85" zoomScaleSheetLayoutView="100" zoomScalePageLayoutView="0" workbookViewId="0" topLeftCell="A7">
      <selection activeCell="A20" sqref="A20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customWidth="1"/>
    <col min="9" max="9" width="12.625" style="114" customWidth="1"/>
    <col min="10" max="10" width="69.375" style="114" customWidth="1"/>
    <col min="11" max="14" width="14.75390625" style="114" customWidth="1"/>
    <col min="15" max="16384" width="9.625" style="10" customWidth="1"/>
  </cols>
  <sheetData>
    <row r="1" spans="1:14" s="62" customFormat="1" ht="12.75" customHeight="1" thickBot="1">
      <c r="A1" s="115"/>
      <c r="B1" s="116"/>
      <c r="C1" s="93"/>
      <c r="D1" s="93">
        <v>62</v>
      </c>
      <c r="E1" s="93">
        <v>91</v>
      </c>
      <c r="F1" s="93">
        <v>91</v>
      </c>
      <c r="I1" s="236"/>
      <c r="J1" s="236"/>
      <c r="K1" s="236"/>
      <c r="L1" s="236"/>
      <c r="M1" s="236"/>
      <c r="N1" s="236"/>
    </row>
    <row r="2" spans="1:13" ht="16.5" customHeight="1">
      <c r="A2" s="94"/>
      <c r="B2" s="436"/>
      <c r="C2" s="19"/>
      <c r="D2" s="377" t="s">
        <v>49</v>
      </c>
      <c r="E2" s="661" t="s">
        <v>269</v>
      </c>
      <c r="F2" s="655" t="s">
        <v>272</v>
      </c>
      <c r="G2" s="11"/>
      <c r="H2" s="12"/>
      <c r="L2" s="449" t="str">
        <f>D2</f>
        <v>Country: </v>
      </c>
      <c r="M2" s="448"/>
    </row>
    <row r="3" spans="1:8" ht="16.5" customHeight="1">
      <c r="A3" s="95"/>
      <c r="B3" s="20"/>
      <c r="C3" s="20"/>
      <c r="D3" s="378" t="s">
        <v>15</v>
      </c>
      <c r="E3" s="375"/>
      <c r="F3" s="379"/>
      <c r="G3" s="11"/>
      <c r="H3" s="13"/>
    </row>
    <row r="4" spans="1:8" ht="16.5" customHeight="1">
      <c r="A4" s="95"/>
      <c r="B4" s="20"/>
      <c r="C4" s="121"/>
      <c r="D4" s="662"/>
      <c r="E4" s="375"/>
      <c r="F4" s="379"/>
      <c r="G4" s="11"/>
      <c r="H4" s="13"/>
    </row>
    <row r="5" spans="1:8" ht="16.5" customHeight="1">
      <c r="A5" s="95"/>
      <c r="B5" s="20"/>
      <c r="C5" s="20"/>
      <c r="D5" s="378" t="s">
        <v>11</v>
      </c>
      <c r="E5" s="663"/>
      <c r="F5" s="379"/>
      <c r="G5" s="11"/>
      <c r="H5" s="14"/>
    </row>
    <row r="6" spans="1:8" ht="16.5" customHeight="1">
      <c r="A6" s="95"/>
      <c r="B6" s="693" t="s">
        <v>136</v>
      </c>
      <c r="C6" s="714"/>
      <c r="D6" s="380"/>
      <c r="E6" s="663"/>
      <c r="F6" s="379"/>
      <c r="G6" s="11"/>
      <c r="H6" s="14"/>
    </row>
    <row r="7" spans="1:8" ht="16.5" customHeight="1">
      <c r="A7" s="95"/>
      <c r="B7" s="693"/>
      <c r="C7" s="714"/>
      <c r="D7" s="380"/>
      <c r="E7" s="375"/>
      <c r="F7" s="379"/>
      <c r="G7" s="11"/>
      <c r="H7" s="14"/>
    </row>
    <row r="8" spans="1:8" ht="16.5" customHeight="1">
      <c r="A8" s="95"/>
      <c r="B8" s="715" t="s">
        <v>6</v>
      </c>
      <c r="C8" s="716"/>
      <c r="D8" s="378" t="s">
        <v>12</v>
      </c>
      <c r="E8" s="375"/>
      <c r="F8" s="367" t="s">
        <v>13</v>
      </c>
      <c r="G8" s="11"/>
      <c r="H8" s="14"/>
    </row>
    <row r="9" spans="1:8" ht="21" customHeight="1">
      <c r="A9" s="95"/>
      <c r="B9" s="717" t="s">
        <v>104</v>
      </c>
      <c r="C9" s="718"/>
      <c r="D9" s="360" t="s">
        <v>14</v>
      </c>
      <c r="E9" s="663"/>
      <c r="F9" s="379"/>
      <c r="G9" s="11"/>
      <c r="H9" s="14"/>
    </row>
    <row r="10" spans="1:8" ht="21" customHeight="1">
      <c r="A10" s="95"/>
      <c r="B10" s="715" t="s">
        <v>64</v>
      </c>
      <c r="C10" s="715"/>
      <c r="D10" s="271" t="s">
        <v>0</v>
      </c>
      <c r="E10" s="272"/>
      <c r="F10" s="273"/>
      <c r="G10" s="11"/>
      <c r="H10" s="14"/>
    </row>
    <row r="11" spans="1:8" ht="16.5" customHeight="1">
      <c r="A11" s="95"/>
      <c r="B11" s="122"/>
      <c r="C11" s="122"/>
      <c r="D11" s="271"/>
      <c r="E11" s="272"/>
      <c r="F11" s="273"/>
      <c r="G11" s="11"/>
      <c r="H11" s="14"/>
    </row>
    <row r="12" spans="1:13" ht="20.25">
      <c r="A12" s="95"/>
      <c r="B12" s="122"/>
      <c r="C12" s="347" t="s">
        <v>129</v>
      </c>
      <c r="D12" s="348" t="s">
        <v>268</v>
      </c>
      <c r="E12" s="156" t="s">
        <v>0</v>
      </c>
      <c r="F12" s="157"/>
      <c r="G12" s="11"/>
      <c r="H12" s="14"/>
      <c r="J12" s="237" t="s">
        <v>112</v>
      </c>
      <c r="K12" s="721" t="s">
        <v>109</v>
      </c>
      <c r="L12" s="722"/>
      <c r="M12" s="20"/>
    </row>
    <row r="13" spans="1:8" ht="16.5" customHeight="1" thickBot="1">
      <c r="A13" s="96"/>
      <c r="B13" s="437"/>
      <c r="C13" s="117"/>
      <c r="D13" s="274" t="s">
        <v>0</v>
      </c>
      <c r="E13" s="20"/>
      <c r="F13" s="123"/>
      <c r="G13" s="11"/>
      <c r="H13" s="14"/>
    </row>
    <row r="14" spans="1:14" s="104" customFormat="1" ht="17.25" customHeight="1">
      <c r="A14" s="328" t="s">
        <v>16</v>
      </c>
      <c r="B14" s="328" t="s">
        <v>16</v>
      </c>
      <c r="C14" s="709" t="s">
        <v>107</v>
      </c>
      <c r="D14" s="698"/>
      <c r="E14" s="709" t="s">
        <v>108</v>
      </c>
      <c r="F14" s="723"/>
      <c r="G14" s="102"/>
      <c r="H14" s="103"/>
      <c r="I14" s="513" t="s">
        <v>16</v>
      </c>
      <c r="J14" s="514" t="str">
        <f>B14</f>
        <v>Product</v>
      </c>
      <c r="K14" s="719" t="str">
        <f>C14</f>
        <v>I M P O R T  V A L U E</v>
      </c>
      <c r="L14" s="724"/>
      <c r="M14" s="719" t="str">
        <f>E14</f>
        <v>E X P O R T  V A L U E </v>
      </c>
      <c r="N14" s="720"/>
    </row>
    <row r="15" spans="1:14" s="107" customFormat="1" ht="20.25" customHeight="1">
      <c r="A15" s="351" t="s">
        <v>41</v>
      </c>
      <c r="B15" s="351" t="s">
        <v>0</v>
      </c>
      <c r="C15" s="349">
        <v>2015</v>
      </c>
      <c r="D15" s="349">
        <f>C15+1</f>
        <v>2016</v>
      </c>
      <c r="E15" s="349">
        <f>C15</f>
        <v>2015</v>
      </c>
      <c r="F15" s="350">
        <f>D15</f>
        <v>2016</v>
      </c>
      <c r="G15" s="105"/>
      <c r="H15" s="105"/>
      <c r="I15" s="7" t="s">
        <v>7</v>
      </c>
      <c r="J15" s="343"/>
      <c r="K15" s="159">
        <f>C15</f>
        <v>2015</v>
      </c>
      <c r="L15" s="159">
        <f>D15</f>
        <v>2016</v>
      </c>
      <c r="M15" s="159">
        <f>E15</f>
        <v>2015</v>
      </c>
      <c r="N15" s="515">
        <f>F15</f>
        <v>2016</v>
      </c>
    </row>
    <row r="16" spans="1:14" s="107" customFormat="1" ht="21.75" customHeight="1">
      <c r="A16" s="358">
        <v>11</v>
      </c>
      <c r="B16" s="711" t="s">
        <v>192</v>
      </c>
      <c r="C16" s="712"/>
      <c r="D16" s="712"/>
      <c r="E16" s="712"/>
      <c r="F16" s="713"/>
      <c r="G16" s="106"/>
      <c r="H16" s="106"/>
      <c r="I16" s="516">
        <f aca="true" t="shared" si="0" ref="I16:J37">A16</f>
        <v>11</v>
      </c>
      <c r="J16" s="342" t="str">
        <f t="shared" si="0"/>
        <v>SECONDARY WOOD PRODUCTS</v>
      </c>
      <c r="K16" s="326"/>
      <c r="L16" s="327"/>
      <c r="M16" s="327"/>
      <c r="N16" s="517"/>
    </row>
    <row r="17" spans="1:14" s="18" customFormat="1" ht="21.75" customHeight="1">
      <c r="A17" s="329" t="s">
        <v>91</v>
      </c>
      <c r="B17" s="108" t="s">
        <v>193</v>
      </c>
      <c r="C17" s="286">
        <v>4624</v>
      </c>
      <c r="D17" s="286">
        <v>5762</v>
      </c>
      <c r="E17" s="285">
        <v>8843</v>
      </c>
      <c r="F17" s="285">
        <v>8073</v>
      </c>
      <c r="G17" s="17"/>
      <c r="H17" s="17"/>
      <c r="I17" s="518" t="str">
        <f t="shared" si="0"/>
        <v>11.1</v>
      </c>
      <c r="J17" s="38" t="str">
        <f t="shared" si="0"/>
        <v>FURTHER PROCESSED SAWNWOOD</v>
      </c>
      <c r="K17" s="276">
        <f>C17-(C18+C19)</f>
        <v>0</v>
      </c>
      <c r="L17" s="276">
        <f>D17-(D18+D19)</f>
        <v>0</v>
      </c>
      <c r="M17" s="276">
        <f>E17-(E18+E19)</f>
        <v>0</v>
      </c>
      <c r="N17" s="519">
        <f>F17-(F18+F19)</f>
        <v>0</v>
      </c>
    </row>
    <row r="18" spans="1:14" s="18" customFormat="1" ht="21.75" customHeight="1">
      <c r="A18" s="329" t="s">
        <v>92</v>
      </c>
      <c r="B18" s="333" t="s">
        <v>3</v>
      </c>
      <c r="C18" s="281">
        <v>1385</v>
      </c>
      <c r="D18" s="281">
        <v>2230</v>
      </c>
      <c r="E18" s="282">
        <v>193</v>
      </c>
      <c r="F18" s="282">
        <v>325</v>
      </c>
      <c r="G18" s="17"/>
      <c r="H18" s="17"/>
      <c r="I18" s="518" t="str">
        <f t="shared" si="0"/>
        <v>11.1.C</v>
      </c>
      <c r="J18" s="344" t="str">
        <f t="shared" si="0"/>
        <v>Coniferous</v>
      </c>
      <c r="K18" s="275" t="s">
        <v>0</v>
      </c>
      <c r="L18" s="277"/>
      <c r="M18" s="277"/>
      <c r="N18" s="247"/>
    </row>
    <row r="19" spans="1:14" s="18" customFormat="1" ht="21.75" customHeight="1">
      <c r="A19" s="329" t="s">
        <v>105</v>
      </c>
      <c r="B19" s="333" t="s">
        <v>98</v>
      </c>
      <c r="C19" s="283">
        <v>3239</v>
      </c>
      <c r="D19" s="283">
        <v>3532</v>
      </c>
      <c r="E19" s="285">
        <v>8650</v>
      </c>
      <c r="F19" s="285">
        <v>7748</v>
      </c>
      <c r="G19" s="17"/>
      <c r="H19" s="17"/>
      <c r="I19" s="518" t="str">
        <f t="shared" si="0"/>
        <v>11.1.NC</v>
      </c>
      <c r="J19" s="344" t="str">
        <f t="shared" si="0"/>
        <v>Non-coniferous</v>
      </c>
      <c r="K19" s="275" t="s">
        <v>0</v>
      </c>
      <c r="L19" s="277"/>
      <c r="M19" s="277"/>
      <c r="N19" s="247"/>
    </row>
    <row r="20" spans="1:14" s="18" customFormat="1" ht="21.75" customHeight="1">
      <c r="A20" s="451" t="s">
        <v>106</v>
      </c>
      <c r="B20" s="334" t="s">
        <v>93</v>
      </c>
      <c r="C20" s="286">
        <v>0</v>
      </c>
      <c r="D20" s="286">
        <v>0</v>
      </c>
      <c r="E20" s="285">
        <v>0</v>
      </c>
      <c r="F20" s="285">
        <v>0</v>
      </c>
      <c r="G20" s="17"/>
      <c r="H20" s="17"/>
      <c r="I20" s="518" t="str">
        <f t="shared" si="0"/>
        <v>11.1.NC.T</v>
      </c>
      <c r="J20" s="43" t="str">
        <f t="shared" si="0"/>
        <v>of which: Tropical</v>
      </c>
      <c r="K20" s="298">
        <f>IF(AND(ISNUMBER(C20/C19),C20&gt;C19),"&gt; 11.1.NC !!","")</f>
      </c>
      <c r="L20" s="574">
        <f>IF(AND(ISNUMBER(D20/D19),D20&gt;D19),"&gt; 11.1.NC !!","")</f>
      </c>
      <c r="M20" s="574">
        <f>IF(AND(ISNUMBER(E20/E19),E20&gt;E19),"&gt; 11.1.NC !!","")</f>
      </c>
      <c r="N20" s="255">
        <f>IF(AND(ISNUMBER(F20/F19),F20&gt;F19),"&gt; 11.1.NC !!","")</f>
      </c>
    </row>
    <row r="21" spans="1:14" s="18" customFormat="1" ht="21.75" customHeight="1">
      <c r="A21" s="329" t="s">
        <v>94</v>
      </c>
      <c r="B21" s="452" t="s">
        <v>194</v>
      </c>
      <c r="C21" s="286">
        <v>7861</v>
      </c>
      <c r="D21" s="286">
        <v>10400</v>
      </c>
      <c r="E21" s="285">
        <v>12843</v>
      </c>
      <c r="F21" s="285">
        <v>13781</v>
      </c>
      <c r="G21" s="17"/>
      <c r="H21" s="17"/>
      <c r="I21" s="518" t="str">
        <f t="shared" si="0"/>
        <v>11.2</v>
      </c>
      <c r="J21" s="110" t="str">
        <f t="shared" si="0"/>
        <v>WOODEN WRAPPING AND PACKAGING MATERIAL</v>
      </c>
      <c r="K21" s="246"/>
      <c r="L21" s="277"/>
      <c r="M21" s="277"/>
      <c r="N21" s="247"/>
    </row>
    <row r="22" spans="1:14" s="18" customFormat="1" ht="21.75" customHeight="1">
      <c r="A22" s="451" t="s">
        <v>95</v>
      </c>
      <c r="B22" s="131" t="s">
        <v>195</v>
      </c>
      <c r="C22" s="286">
        <v>971</v>
      </c>
      <c r="D22" s="286">
        <v>1015</v>
      </c>
      <c r="E22" s="285">
        <v>1035</v>
      </c>
      <c r="F22" s="285">
        <v>1347</v>
      </c>
      <c r="G22" s="17"/>
      <c r="H22" s="17"/>
      <c r="I22" s="518" t="str">
        <f t="shared" si="0"/>
        <v>11.3</v>
      </c>
      <c r="J22" s="110" t="str">
        <f t="shared" si="0"/>
        <v>WOOD PRODUCTS FOR DOMESTIC/DECORATIVE USE</v>
      </c>
      <c r="K22" s="246"/>
      <c r="L22" s="277"/>
      <c r="M22" s="277"/>
      <c r="N22" s="247"/>
    </row>
    <row r="23" spans="1:14" s="18" customFormat="1" ht="21.75" customHeight="1">
      <c r="A23" s="451" t="s">
        <v>96</v>
      </c>
      <c r="B23" s="563" t="s">
        <v>196</v>
      </c>
      <c r="C23" s="286">
        <v>902</v>
      </c>
      <c r="D23" s="286">
        <v>4286</v>
      </c>
      <c r="E23" s="285">
        <v>24491</v>
      </c>
      <c r="F23" s="285">
        <v>27361</v>
      </c>
      <c r="G23" s="17"/>
      <c r="H23" s="17"/>
      <c r="I23" s="518" t="str">
        <f t="shared" si="0"/>
        <v>11.4</v>
      </c>
      <c r="J23" s="110" t="str">
        <f t="shared" si="0"/>
        <v>OTHER MANUFACTURED WOOD PRODUCTS</v>
      </c>
      <c r="K23" s="246"/>
      <c r="L23" s="277"/>
      <c r="M23" s="277"/>
      <c r="N23" s="247"/>
    </row>
    <row r="24" spans="1:14" s="18" customFormat="1" ht="21.75" customHeight="1">
      <c r="A24" s="329" t="s">
        <v>97</v>
      </c>
      <c r="B24" s="452" t="s">
        <v>197</v>
      </c>
      <c r="C24" s="286">
        <v>7860</v>
      </c>
      <c r="D24" s="286">
        <v>8613</v>
      </c>
      <c r="E24" s="285">
        <v>48813</v>
      </c>
      <c r="F24" s="285">
        <v>48818</v>
      </c>
      <c r="G24" s="17"/>
      <c r="H24" s="17"/>
      <c r="I24" s="518" t="str">
        <f t="shared" si="0"/>
        <v>11.5</v>
      </c>
      <c r="J24" s="110" t="str">
        <f t="shared" si="0"/>
        <v>BUILDER’S JOINERY AND CARPENTRY OF WOOD</v>
      </c>
      <c r="K24" s="246"/>
      <c r="L24" s="277"/>
      <c r="M24" s="277"/>
      <c r="N24" s="247"/>
    </row>
    <row r="25" spans="1:14" s="18" customFormat="1" ht="21.75" customHeight="1">
      <c r="A25" s="329">
        <v>11.6</v>
      </c>
      <c r="B25" s="336" t="s">
        <v>198</v>
      </c>
      <c r="C25" s="286">
        <v>35260</v>
      </c>
      <c r="D25" s="286">
        <v>36351</v>
      </c>
      <c r="E25" s="285">
        <v>160697</v>
      </c>
      <c r="F25" s="285">
        <v>175264</v>
      </c>
      <c r="G25" s="17"/>
      <c r="H25" s="17"/>
      <c r="I25" s="518">
        <f t="shared" si="0"/>
        <v>11.6</v>
      </c>
      <c r="J25" s="131" t="str">
        <f t="shared" si="0"/>
        <v>WOODEN FURNITURE</v>
      </c>
      <c r="K25" s="254"/>
      <c r="L25" s="574"/>
      <c r="M25" s="574"/>
      <c r="N25" s="255"/>
    </row>
    <row r="26" spans="1:14" s="18" customFormat="1" ht="21.75" customHeight="1">
      <c r="A26" s="329">
        <v>11.7</v>
      </c>
      <c r="B26" s="335" t="s">
        <v>199</v>
      </c>
      <c r="C26" s="286">
        <v>6455</v>
      </c>
      <c r="D26" s="286">
        <v>3701</v>
      </c>
      <c r="E26" s="285">
        <v>15757</v>
      </c>
      <c r="F26" s="285">
        <v>21214</v>
      </c>
      <c r="G26" s="17"/>
      <c r="H26" s="17"/>
      <c r="I26" s="518">
        <f t="shared" si="0"/>
        <v>11.7</v>
      </c>
      <c r="J26" s="110" t="str">
        <f t="shared" si="0"/>
        <v>PREFABRICATED BUILDINGS</v>
      </c>
      <c r="K26" s="246"/>
      <c r="L26" s="277"/>
      <c r="M26" s="277"/>
      <c r="N26" s="247"/>
    </row>
    <row r="27" spans="1:14" s="18" customFormat="1" ht="21.75" customHeight="1">
      <c r="A27" s="330" t="s">
        <v>135</v>
      </c>
      <c r="B27" s="333" t="s">
        <v>226</v>
      </c>
      <c r="C27" s="286">
        <v>3779</v>
      </c>
      <c r="D27" s="286">
        <v>2019</v>
      </c>
      <c r="E27" s="285">
        <v>7398</v>
      </c>
      <c r="F27" s="285">
        <v>12482</v>
      </c>
      <c r="G27" s="17"/>
      <c r="H27" s="17"/>
      <c r="I27" s="520" t="str">
        <f t="shared" si="0"/>
        <v>11.7.1</v>
      </c>
      <c r="J27" s="45" t="str">
        <f t="shared" si="0"/>
        <v>of which: OF WOOD</v>
      </c>
      <c r="K27" s="254">
        <f>IF(AND(ISNUMBER(C27/C26),C27&gt;C26),"&gt; 11.7 !!","")</f>
      </c>
      <c r="L27" s="254">
        <f>IF(AND(ISNUMBER(D27/D26),D27&gt;D26),"&gt; 11.7 !!","")</f>
      </c>
      <c r="M27" s="254">
        <f>IF(AND(ISNUMBER(E27/E26),E27&gt;E26),"&gt; 11.7 !!","")</f>
      </c>
      <c r="N27" s="450">
        <f>IF(AND(ISNUMBER(F27/F26),F27&gt;F26),"&gt; 11.7 !!","")</f>
      </c>
    </row>
    <row r="28" spans="1:14" s="18" customFormat="1" ht="21.75" customHeight="1">
      <c r="A28" s="359">
        <v>12</v>
      </c>
      <c r="B28" s="711" t="s">
        <v>200</v>
      </c>
      <c r="C28" s="712"/>
      <c r="D28" s="712"/>
      <c r="E28" s="712"/>
      <c r="F28" s="713"/>
      <c r="G28" s="17"/>
      <c r="H28" s="17"/>
      <c r="I28" s="521">
        <f t="shared" si="0"/>
        <v>12</v>
      </c>
      <c r="J28" s="342" t="str">
        <f t="shared" si="0"/>
        <v>SECONDARY PAPER PRODUCTS</v>
      </c>
      <c r="K28" s="340" t="s">
        <v>0</v>
      </c>
      <c r="L28" s="341" t="s">
        <v>0</v>
      </c>
      <c r="M28" s="341" t="s">
        <v>0</v>
      </c>
      <c r="N28" s="522" t="s">
        <v>0</v>
      </c>
    </row>
    <row r="29" spans="1:14" s="18" customFormat="1" ht="21.75" customHeight="1">
      <c r="A29" s="329">
        <v>12.1</v>
      </c>
      <c r="B29" s="109" t="s">
        <v>201</v>
      </c>
      <c r="C29" s="284"/>
      <c r="D29" s="286"/>
      <c r="E29" s="284"/>
      <c r="F29" s="285"/>
      <c r="G29" s="17"/>
      <c r="H29" s="17"/>
      <c r="I29" s="518">
        <f t="shared" si="0"/>
        <v>12.1</v>
      </c>
      <c r="J29" s="38" t="str">
        <f t="shared" si="0"/>
        <v>COMPOSITE PAPER AND PAPERBOARD</v>
      </c>
      <c r="K29" s="246"/>
      <c r="L29" s="277"/>
      <c r="M29" s="277"/>
      <c r="N29" s="247"/>
    </row>
    <row r="30" spans="1:14" s="18" customFormat="1" ht="21.75" customHeight="1">
      <c r="A30" s="329">
        <v>12.2</v>
      </c>
      <c r="B30" s="453" t="s">
        <v>202</v>
      </c>
      <c r="C30" s="284"/>
      <c r="D30" s="286"/>
      <c r="E30" s="284"/>
      <c r="F30" s="285"/>
      <c r="G30" s="17"/>
      <c r="H30" s="17"/>
      <c r="I30" s="518">
        <f t="shared" si="0"/>
        <v>12.2</v>
      </c>
      <c r="J30" s="38" t="str">
        <f t="shared" si="0"/>
        <v>SPECIAL COATED PAPER AND PULP PRODUCTS</v>
      </c>
      <c r="K30" s="246"/>
      <c r="L30" s="277"/>
      <c r="M30" s="277"/>
      <c r="N30" s="247"/>
    </row>
    <row r="31" spans="1:14" s="18" customFormat="1" ht="21.75" customHeight="1">
      <c r="A31" s="329">
        <v>12.3</v>
      </c>
      <c r="B31" s="453" t="s">
        <v>256</v>
      </c>
      <c r="C31" s="284"/>
      <c r="D31" s="286"/>
      <c r="E31" s="284"/>
      <c r="F31" s="285"/>
      <c r="G31" s="17"/>
      <c r="H31" s="17"/>
      <c r="I31" s="518">
        <f t="shared" si="0"/>
        <v>12.3</v>
      </c>
      <c r="J31" s="38" t="str">
        <f t="shared" si="0"/>
        <v>CARBON PAPER AND SELF-COPYING PAPER, READY FOR USE</v>
      </c>
      <c r="K31" s="246"/>
      <c r="L31" s="277"/>
      <c r="M31" s="277"/>
      <c r="N31" s="247"/>
    </row>
    <row r="32" spans="1:14" s="18" customFormat="1" ht="21.75" customHeight="1">
      <c r="A32" s="329">
        <v>12.4</v>
      </c>
      <c r="B32" s="453" t="s">
        <v>203</v>
      </c>
      <c r="C32" s="287"/>
      <c r="D32" s="286"/>
      <c r="E32" s="287"/>
      <c r="F32" s="285"/>
      <c r="G32" s="17"/>
      <c r="H32" s="17"/>
      <c r="I32" s="518">
        <f t="shared" si="0"/>
        <v>12.4</v>
      </c>
      <c r="J32" s="38" t="str">
        <f t="shared" si="0"/>
        <v>HOUSEHOLD AND SANITARY PAPER, READY FOR USE</v>
      </c>
      <c r="K32" s="246"/>
      <c r="L32" s="277"/>
      <c r="M32" s="277"/>
      <c r="N32" s="247"/>
    </row>
    <row r="33" spans="1:14" s="18" customFormat="1" ht="21.75" customHeight="1">
      <c r="A33" s="329">
        <v>12.5</v>
      </c>
      <c r="B33" s="109" t="s">
        <v>204</v>
      </c>
      <c r="C33" s="284"/>
      <c r="D33" s="286"/>
      <c r="E33" s="284"/>
      <c r="F33" s="285"/>
      <c r="G33" s="17"/>
      <c r="H33" s="17"/>
      <c r="I33" s="518">
        <f t="shared" si="0"/>
        <v>12.5</v>
      </c>
      <c r="J33" s="46" t="str">
        <f t="shared" si="0"/>
        <v>PACKAGING CARTONS, BOXES ETC.</v>
      </c>
      <c r="K33" s="254"/>
      <c r="L33" s="574"/>
      <c r="M33" s="574"/>
      <c r="N33" s="255"/>
    </row>
    <row r="34" spans="1:14" s="18" customFormat="1" ht="21.75" customHeight="1">
      <c r="A34" s="331">
        <v>12.6</v>
      </c>
      <c r="B34" s="111" t="s">
        <v>205</v>
      </c>
      <c r="C34" s="284"/>
      <c r="D34" s="286"/>
      <c r="E34" s="284"/>
      <c r="F34" s="285"/>
      <c r="G34" s="17"/>
      <c r="H34" s="17"/>
      <c r="I34" s="518">
        <f t="shared" si="0"/>
        <v>12.6</v>
      </c>
      <c r="J34" s="339" t="str">
        <f t="shared" si="0"/>
        <v>OTHER ARTICLES OF PAPER AND PAPERBOARD, READY FOR USE</v>
      </c>
      <c r="K34" s="246">
        <f>IF(AND(ISNUMBER(SUM(C35:C37)),ISNUMBER(C34)),IF(C34&lt;SUM(C35:C37),"&lt; subitems!","OK"),"")</f>
      </c>
      <c r="L34" s="277">
        <f>IF(AND(ISNUMBER(SUM(D35:D37)),ISNUMBER(D34)),IF(D34&lt;SUM(D35:D37),"&lt; subitems!","OK"),"")</f>
      </c>
      <c r="M34" s="277">
        <f>IF(AND(ISNUMBER(SUM(E35:E37)),ISNUMBER(E34)),IF(E34&lt;SUM(E35:E37),"&lt; subitems!","OK"),"")</f>
      </c>
      <c r="N34" s="247">
        <f>IF(AND(ISNUMBER(SUM(F35:F37)),ISNUMBER(F34)),IF(F34&lt;SUM(F35:F37),"&lt; subitems!","OK"),"")</f>
      </c>
    </row>
    <row r="35" spans="1:14" s="18" customFormat="1" ht="21.75" customHeight="1">
      <c r="A35" s="329" t="s">
        <v>122</v>
      </c>
      <c r="B35" s="337" t="s">
        <v>206</v>
      </c>
      <c r="C35" s="284"/>
      <c r="D35" s="286"/>
      <c r="E35" s="284"/>
      <c r="F35" s="285"/>
      <c r="G35" s="17"/>
      <c r="H35" s="17"/>
      <c r="I35" s="518" t="str">
        <f t="shared" si="0"/>
        <v>12.6.1</v>
      </c>
      <c r="J35" s="42" t="str">
        <f t="shared" si="0"/>
        <v>of which: PRINTING AND WRITING PAPER, READY FOR USE</v>
      </c>
      <c r="K35" s="246"/>
      <c r="L35" s="277"/>
      <c r="M35" s="277"/>
      <c r="N35" s="247"/>
    </row>
    <row r="36" spans="1:14" s="18" customFormat="1" ht="21.75" customHeight="1">
      <c r="A36" s="329" t="s">
        <v>123</v>
      </c>
      <c r="B36" s="337" t="s">
        <v>207</v>
      </c>
      <c r="C36" s="284"/>
      <c r="D36" s="286"/>
      <c r="E36" s="284"/>
      <c r="F36" s="285"/>
      <c r="G36" s="17"/>
      <c r="H36" s="17"/>
      <c r="I36" s="518" t="str">
        <f t="shared" si="0"/>
        <v>12.6.2</v>
      </c>
      <c r="J36" s="42" t="str">
        <f t="shared" si="0"/>
        <v>of which: ARTICLES, MOULDED OR PRESSED FROM PULP</v>
      </c>
      <c r="K36" s="246"/>
      <c r="L36" s="277"/>
      <c r="M36" s="277"/>
      <c r="N36" s="247"/>
    </row>
    <row r="37" spans="1:14" s="18" customFormat="1" ht="21.75" customHeight="1" thickBot="1">
      <c r="A37" s="332" t="s">
        <v>124</v>
      </c>
      <c r="B37" s="338" t="s">
        <v>208</v>
      </c>
      <c r="C37" s="288"/>
      <c r="D37" s="289"/>
      <c r="E37" s="288"/>
      <c r="F37" s="290"/>
      <c r="G37" s="17"/>
      <c r="H37" s="17"/>
      <c r="I37" s="523" t="str">
        <f t="shared" si="0"/>
        <v>12.6.3</v>
      </c>
      <c r="J37" s="112" t="str">
        <f t="shared" si="0"/>
        <v>of which: FILTER PAPER AND PAPERBOARD, READY FOR USE</v>
      </c>
      <c r="K37" s="260"/>
      <c r="L37" s="524"/>
      <c r="M37" s="524"/>
      <c r="N37" s="261"/>
    </row>
    <row r="38" spans="1:9" ht="15" customHeight="1">
      <c r="A38" s="113"/>
      <c r="B38" s="357"/>
      <c r="C38" s="357"/>
      <c r="D38" s="106"/>
      <c r="E38" s="106"/>
      <c r="F38" s="106"/>
      <c r="G38" s="11"/>
      <c r="H38" s="11"/>
      <c r="I38" s="198" t="s">
        <v>0</v>
      </c>
    </row>
    <row r="39" spans="1:8" ht="12.75" customHeight="1">
      <c r="A39" s="113"/>
      <c r="B39" s="356"/>
      <c r="C39" s="107"/>
      <c r="D39" s="107"/>
      <c r="E39" s="107"/>
      <c r="F39" s="107"/>
      <c r="G39" s="11"/>
      <c r="H39" s="11"/>
    </row>
    <row r="40" spans="1:8" ht="12.75" customHeight="1">
      <c r="A40" s="113"/>
      <c r="B40" s="107"/>
      <c r="C40" s="107"/>
      <c r="D40" s="107"/>
      <c r="E40" s="107"/>
      <c r="F40" s="107"/>
      <c r="G40" s="11"/>
      <c r="H40" s="11"/>
    </row>
    <row r="41" spans="1:8" ht="12.75" customHeight="1">
      <c r="A41" s="113"/>
      <c r="B41" s="107"/>
      <c r="C41" s="107"/>
      <c r="D41" s="107"/>
      <c r="E41" s="107"/>
      <c r="F41" s="107"/>
      <c r="G41" s="11"/>
      <c r="H41" s="11"/>
    </row>
    <row r="42" spans="1:8" ht="12.75" customHeight="1">
      <c r="A42" s="113"/>
      <c r="B42" s="107"/>
      <c r="C42" s="107"/>
      <c r="D42" s="107"/>
      <c r="E42" s="107"/>
      <c r="F42" s="107"/>
      <c r="G42" s="11"/>
      <c r="H42" s="11"/>
    </row>
    <row r="43" spans="1:8" ht="12.75" customHeight="1">
      <c r="A43" s="113"/>
      <c r="B43" s="107"/>
      <c r="C43" s="107"/>
      <c r="D43" s="107"/>
      <c r="E43" s="107"/>
      <c r="F43" s="107"/>
      <c r="G43" s="11"/>
      <c r="H43" s="11"/>
    </row>
    <row r="44" spans="1:8" ht="12.75" customHeight="1">
      <c r="A44" s="113"/>
      <c r="B44" s="107"/>
      <c r="C44" s="107"/>
      <c r="D44" s="107"/>
      <c r="E44" s="107"/>
      <c r="F44" s="107"/>
      <c r="G44" s="11"/>
      <c r="H44" s="11"/>
    </row>
    <row r="45" spans="1:8" ht="12.75" customHeight="1">
      <c r="A45" s="113"/>
      <c r="B45" s="107"/>
      <c r="C45" s="107"/>
      <c r="D45" s="107"/>
      <c r="E45" s="107"/>
      <c r="F45" s="107"/>
      <c r="G45" s="11"/>
      <c r="H45" s="11"/>
    </row>
    <row r="46" spans="1:6" ht="12.75" customHeight="1">
      <c r="A46" s="113"/>
      <c r="B46" s="107"/>
      <c r="C46" s="107"/>
      <c r="D46" s="107"/>
      <c r="E46" s="107"/>
      <c r="F46" s="107"/>
    </row>
    <row r="47" spans="1:6" ht="12.75" customHeight="1">
      <c r="A47" s="113"/>
      <c r="B47" s="107"/>
      <c r="C47" s="107"/>
      <c r="D47" s="107"/>
      <c r="E47" s="107"/>
      <c r="F47" s="107"/>
    </row>
    <row r="48" spans="1:6" ht="12.75" customHeight="1">
      <c r="A48" s="113"/>
      <c r="B48" s="107"/>
      <c r="C48" s="107"/>
      <c r="D48" s="107"/>
      <c r="E48" s="107"/>
      <c r="F48" s="107"/>
    </row>
    <row r="68" spans="13:16" ht="12.75" customHeight="1">
      <c r="M68" s="278" t="s">
        <v>0</v>
      </c>
      <c r="N68" s="278" t="s">
        <v>0</v>
      </c>
      <c r="O68" s="16" t="s">
        <v>0</v>
      </c>
      <c r="P68" s="16" t="s">
        <v>0</v>
      </c>
    </row>
  </sheetData>
  <sheetProtection sheet="1"/>
  <mergeCells count="11">
    <mergeCell ref="M14:N14"/>
    <mergeCell ref="K12:L12"/>
    <mergeCell ref="C14:D14"/>
    <mergeCell ref="E14:F14"/>
    <mergeCell ref="K14:L14"/>
    <mergeCell ref="B16:F16"/>
    <mergeCell ref="B28:F28"/>
    <mergeCell ref="B6:C7"/>
    <mergeCell ref="B8:C8"/>
    <mergeCell ref="B9:C9"/>
    <mergeCell ref="B10:C10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zoomScale="80" zoomScaleNormal="80" zoomScaleSheetLayoutView="100" workbookViewId="0" topLeftCell="L13">
      <selection activeCell="AB35" sqref="AB35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432" t="s">
        <v>0</v>
      </c>
      <c r="B1" s="381"/>
      <c r="C1" s="381" t="s">
        <v>0</v>
      </c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</row>
    <row r="2" spans="1:39" ht="16.5" customHeight="1">
      <c r="A2" s="454" t="s">
        <v>0</v>
      </c>
      <c r="B2" s="384"/>
      <c r="C2" s="384"/>
      <c r="D2" s="385"/>
      <c r="E2" s="385"/>
      <c r="F2" s="385"/>
      <c r="G2" s="385"/>
      <c r="H2" s="386" t="s">
        <v>90</v>
      </c>
      <c r="I2" s="728" t="s">
        <v>273</v>
      </c>
      <c r="J2" s="729"/>
      <c r="K2" s="435" t="s">
        <v>10</v>
      </c>
      <c r="L2" s="730" t="s">
        <v>271</v>
      </c>
      <c r="M2" s="731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456" t="s">
        <v>0</v>
      </c>
      <c r="AE2" s="383"/>
      <c r="AG2" s="383"/>
      <c r="AH2" s="383"/>
      <c r="AI2" s="383"/>
      <c r="AJ2" s="383"/>
      <c r="AK2" s="383"/>
      <c r="AL2" s="383"/>
      <c r="AM2" s="383"/>
    </row>
    <row r="3" spans="1:39" ht="16.5" customHeight="1">
      <c r="A3" s="387"/>
      <c r="B3" s="388" t="s">
        <v>0</v>
      </c>
      <c r="C3" s="388"/>
      <c r="D3" s="389"/>
      <c r="E3" s="389"/>
      <c r="F3" s="389"/>
      <c r="G3" s="389"/>
      <c r="H3" s="732" t="s">
        <v>15</v>
      </c>
      <c r="I3" s="680"/>
      <c r="J3" s="680"/>
      <c r="K3" s="664"/>
      <c r="L3" s="392"/>
      <c r="M3" s="39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G3" s="383"/>
      <c r="AH3" s="383"/>
      <c r="AI3" s="383"/>
      <c r="AJ3" s="383"/>
      <c r="AK3" s="383"/>
      <c r="AL3" s="383"/>
      <c r="AM3" s="383"/>
    </row>
    <row r="4" spans="1:39" ht="16.5" customHeight="1">
      <c r="A4" s="387"/>
      <c r="B4" s="388" t="s">
        <v>0</v>
      </c>
      <c r="C4" s="388"/>
      <c r="D4" s="389"/>
      <c r="E4" s="389"/>
      <c r="F4" s="389"/>
      <c r="G4" s="389"/>
      <c r="H4" s="733" t="s">
        <v>0</v>
      </c>
      <c r="I4" s="734"/>
      <c r="J4" s="734"/>
      <c r="K4" s="734"/>
      <c r="L4" s="734"/>
      <c r="M4" s="735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G4" s="383"/>
      <c r="AH4" s="383"/>
      <c r="AI4" s="383"/>
      <c r="AJ4" s="383"/>
      <c r="AK4" s="383"/>
      <c r="AL4" s="383"/>
      <c r="AM4" s="383"/>
    </row>
    <row r="5" spans="1:39" ht="16.5" customHeight="1">
      <c r="A5" s="387"/>
      <c r="B5" s="388"/>
      <c r="C5" s="388"/>
      <c r="D5" s="745" t="s">
        <v>138</v>
      </c>
      <c r="E5" s="746"/>
      <c r="F5" s="746"/>
      <c r="G5" s="747"/>
      <c r="H5" s="732" t="s">
        <v>11</v>
      </c>
      <c r="I5" s="680"/>
      <c r="J5" s="665"/>
      <c r="K5" s="392"/>
      <c r="L5" s="392"/>
      <c r="M5" s="393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456" t="s">
        <v>141</v>
      </c>
      <c r="AE5" s="394"/>
      <c r="AF5" s="383" t="s">
        <v>137</v>
      </c>
      <c r="AG5" s="394"/>
      <c r="AH5" s="394"/>
      <c r="AI5" s="394"/>
      <c r="AJ5" s="394"/>
      <c r="AK5" s="394"/>
      <c r="AL5" s="394"/>
      <c r="AM5" s="394"/>
    </row>
    <row r="6" spans="1:39" ht="16.5" customHeight="1">
      <c r="A6" s="387"/>
      <c r="B6" s="395" t="s">
        <v>0</v>
      </c>
      <c r="C6" s="395"/>
      <c r="D6" s="746"/>
      <c r="E6" s="746"/>
      <c r="F6" s="746"/>
      <c r="G6" s="747"/>
      <c r="H6" s="751"/>
      <c r="I6" s="734"/>
      <c r="J6" s="734"/>
      <c r="K6" s="734"/>
      <c r="L6" s="734"/>
      <c r="M6" s="735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455" t="s">
        <v>139</v>
      </c>
      <c r="AG6" s="383"/>
      <c r="AH6" s="383"/>
      <c r="AI6" s="383"/>
      <c r="AJ6" s="383"/>
      <c r="AK6" s="383"/>
      <c r="AL6" s="383"/>
      <c r="AM6" s="383"/>
    </row>
    <row r="7" spans="1:39" ht="16.5" customHeight="1">
      <c r="A7" s="387"/>
      <c r="B7" s="388"/>
      <c r="C7" s="388"/>
      <c r="D7" s="749" t="s">
        <v>6</v>
      </c>
      <c r="E7" s="749"/>
      <c r="F7" s="749"/>
      <c r="G7" s="750"/>
      <c r="H7" s="396" t="s">
        <v>12</v>
      </c>
      <c r="I7" s="725"/>
      <c r="J7" s="726"/>
      <c r="K7" s="433" t="s">
        <v>13</v>
      </c>
      <c r="L7" s="726"/>
      <c r="M7" s="727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455" t="s">
        <v>140</v>
      </c>
      <c r="AG7" s="383"/>
      <c r="AH7" s="383"/>
      <c r="AI7" s="383"/>
      <c r="AJ7" s="383"/>
      <c r="AK7" s="383"/>
      <c r="AL7" s="383"/>
      <c r="AM7" s="383"/>
    </row>
    <row r="8" spans="1:39" ht="16.5" customHeight="1">
      <c r="A8" s="387"/>
      <c r="B8" s="388"/>
      <c r="C8" s="388"/>
      <c r="D8" s="748" t="s">
        <v>209</v>
      </c>
      <c r="E8" s="749"/>
      <c r="F8" s="749"/>
      <c r="G8" s="749"/>
      <c r="H8" s="390" t="s">
        <v>14</v>
      </c>
      <c r="I8" s="665"/>
      <c r="J8" s="392"/>
      <c r="K8" s="391"/>
      <c r="L8" s="392"/>
      <c r="M8" s="39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455" t="s">
        <v>142</v>
      </c>
      <c r="AG8" s="383"/>
      <c r="AH8" s="383"/>
      <c r="AI8" s="383"/>
      <c r="AJ8" s="383"/>
      <c r="AK8" s="383"/>
      <c r="AL8" s="383"/>
      <c r="AM8" s="383"/>
    </row>
    <row r="9" spans="1:39" ht="18">
      <c r="A9" s="387"/>
      <c r="B9" s="388"/>
      <c r="C9" s="388"/>
      <c r="D9" s="749" t="s">
        <v>0</v>
      </c>
      <c r="E9" s="749"/>
      <c r="F9" s="749"/>
      <c r="G9" s="749"/>
      <c r="H9" s="736" t="s">
        <v>0</v>
      </c>
      <c r="I9" s="737"/>
      <c r="J9" s="737"/>
      <c r="K9" s="737"/>
      <c r="L9" s="737"/>
      <c r="M9" s="738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456" t="s">
        <v>0</v>
      </c>
      <c r="AE9" s="383"/>
      <c r="AF9" s="455" t="s">
        <v>143</v>
      </c>
      <c r="AG9" s="383"/>
      <c r="AH9" s="383"/>
      <c r="AI9" s="383"/>
      <c r="AJ9" s="383"/>
      <c r="AK9" s="383"/>
      <c r="AL9" s="383"/>
      <c r="AM9" s="383"/>
    </row>
    <row r="10" spans="1:39" ht="20.25">
      <c r="A10" s="387"/>
      <c r="B10" s="388"/>
      <c r="C10" s="388"/>
      <c r="D10" s="401" t="s">
        <v>150</v>
      </c>
      <c r="E10" s="743" t="s">
        <v>268</v>
      </c>
      <c r="F10" s="744"/>
      <c r="G10" s="402"/>
      <c r="H10" s="403" t="s">
        <v>0</v>
      </c>
      <c r="I10" s="404"/>
      <c r="J10" s="398"/>
      <c r="K10" s="397"/>
      <c r="L10" s="399"/>
      <c r="M10" s="400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</row>
    <row r="11" spans="1:39" ht="15.75">
      <c r="A11" s="405"/>
      <c r="B11" s="406"/>
      <c r="C11" s="406"/>
      <c r="D11" s="389"/>
      <c r="E11" s="389"/>
      <c r="F11" s="407"/>
      <c r="G11" s="407"/>
      <c r="H11" s="407"/>
      <c r="I11" s="407"/>
      <c r="J11" s="408" t="s">
        <v>0</v>
      </c>
      <c r="K11" s="409"/>
      <c r="L11" s="389"/>
      <c r="M11" s="410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</row>
    <row r="12" spans="1:39" ht="15.75">
      <c r="A12" s="457" t="s">
        <v>0</v>
      </c>
      <c r="B12" s="412" t="s">
        <v>0</v>
      </c>
      <c r="C12" s="412"/>
      <c r="D12" s="413"/>
      <c r="E12" s="412"/>
      <c r="F12" s="739" t="s">
        <v>2</v>
      </c>
      <c r="G12" s="740"/>
      <c r="H12" s="740"/>
      <c r="I12" s="741"/>
      <c r="J12" s="740" t="s">
        <v>5</v>
      </c>
      <c r="K12" s="740"/>
      <c r="L12" s="740"/>
      <c r="M12" s="742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457" t="s">
        <v>0</v>
      </c>
      <c r="AB12" s="412" t="s">
        <v>0</v>
      </c>
      <c r="AC12" s="412"/>
      <c r="AD12" s="413"/>
      <c r="AE12" s="412"/>
      <c r="AF12" s="739" t="s">
        <v>2</v>
      </c>
      <c r="AG12" s="740"/>
      <c r="AH12" s="740"/>
      <c r="AI12" s="741"/>
      <c r="AJ12" s="740" t="s">
        <v>5</v>
      </c>
      <c r="AK12" s="740"/>
      <c r="AL12" s="740"/>
      <c r="AM12" s="742"/>
    </row>
    <row r="13" spans="1:39" ht="15.75">
      <c r="A13" s="411" t="s">
        <v>16</v>
      </c>
      <c r="B13" s="414" t="s">
        <v>132</v>
      </c>
      <c r="C13" s="458" t="s">
        <v>132</v>
      </c>
      <c r="D13" s="415"/>
      <c r="E13" s="459" t="s">
        <v>59</v>
      </c>
      <c r="F13" s="752">
        <v>2015</v>
      </c>
      <c r="G13" s="753"/>
      <c r="H13" s="752">
        <f>F13+1</f>
        <v>2016</v>
      </c>
      <c r="I13" s="753"/>
      <c r="J13" s="752">
        <f>F13</f>
        <v>2015</v>
      </c>
      <c r="K13" s="753"/>
      <c r="L13" s="754">
        <f>H13</f>
        <v>2016</v>
      </c>
      <c r="M13" s="755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411" t="s">
        <v>16</v>
      </c>
      <c r="AB13" s="414" t="s">
        <v>132</v>
      </c>
      <c r="AC13" s="458" t="s">
        <v>132</v>
      </c>
      <c r="AD13" s="415"/>
      <c r="AE13" s="459" t="s">
        <v>59</v>
      </c>
      <c r="AF13" s="752">
        <f>F13</f>
        <v>2015</v>
      </c>
      <c r="AG13" s="753"/>
      <c r="AH13" s="752">
        <f>H13</f>
        <v>2016</v>
      </c>
      <c r="AI13" s="753"/>
      <c r="AJ13" s="752">
        <f>J13</f>
        <v>2015</v>
      </c>
      <c r="AK13" s="753"/>
      <c r="AL13" s="754">
        <f>L13</f>
        <v>2016</v>
      </c>
      <c r="AM13" s="755"/>
    </row>
    <row r="14" spans="1:39" ht="15.75">
      <c r="A14" s="460" t="s">
        <v>7</v>
      </c>
      <c r="B14" s="564" t="s">
        <v>210</v>
      </c>
      <c r="C14" s="564" t="s">
        <v>257</v>
      </c>
      <c r="D14" s="461" t="s">
        <v>16</v>
      </c>
      <c r="E14" s="462" t="s">
        <v>8</v>
      </c>
      <c r="F14" s="416" t="s">
        <v>1</v>
      </c>
      <c r="G14" s="416" t="s">
        <v>103</v>
      </c>
      <c r="H14" s="416" t="s">
        <v>1</v>
      </c>
      <c r="I14" s="416" t="s">
        <v>103</v>
      </c>
      <c r="J14" s="416" t="s">
        <v>1</v>
      </c>
      <c r="K14" s="416" t="s">
        <v>103</v>
      </c>
      <c r="L14" s="416" t="s">
        <v>1</v>
      </c>
      <c r="M14" s="417" t="s">
        <v>103</v>
      </c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460" t="s">
        <v>7</v>
      </c>
      <c r="AB14" s="564" t="s">
        <v>210</v>
      </c>
      <c r="AC14" s="564" t="s">
        <v>211</v>
      </c>
      <c r="AD14" s="461" t="s">
        <v>16</v>
      </c>
      <c r="AE14" s="462" t="s">
        <v>8</v>
      </c>
      <c r="AF14" s="416" t="s">
        <v>1</v>
      </c>
      <c r="AG14" s="416" t="s">
        <v>103</v>
      </c>
      <c r="AH14" s="416" t="s">
        <v>1</v>
      </c>
      <c r="AI14" s="416" t="s">
        <v>103</v>
      </c>
      <c r="AJ14" s="416" t="s">
        <v>1</v>
      </c>
      <c r="AK14" s="416" t="s">
        <v>103</v>
      </c>
      <c r="AL14" s="416" t="s">
        <v>1</v>
      </c>
      <c r="AM14" s="417" t="s">
        <v>103</v>
      </c>
    </row>
    <row r="15" spans="1:39" ht="18">
      <c r="A15" s="463" t="s">
        <v>23</v>
      </c>
      <c r="B15" s="575" t="s">
        <v>215</v>
      </c>
      <c r="C15" s="464"/>
      <c r="D15" s="584" t="s">
        <v>227</v>
      </c>
      <c r="E15" s="466" t="s">
        <v>170</v>
      </c>
      <c r="F15" s="635">
        <v>76</v>
      </c>
      <c r="G15" s="636">
        <v>3602</v>
      </c>
      <c r="H15" s="467">
        <v>55</v>
      </c>
      <c r="I15" s="468">
        <v>3718</v>
      </c>
      <c r="J15" s="635">
        <v>7</v>
      </c>
      <c r="K15" s="647">
        <v>222</v>
      </c>
      <c r="L15" s="467">
        <v>6</v>
      </c>
      <c r="M15" s="469">
        <v>182</v>
      </c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63" t="s">
        <v>23</v>
      </c>
      <c r="AB15" s="575" t="s">
        <v>215</v>
      </c>
      <c r="AC15" s="464"/>
      <c r="AD15" s="465" t="str">
        <f>D15</f>
        <v>Industrial Roundwood, Coniferous</v>
      </c>
      <c r="AE15" s="466" t="s">
        <v>170</v>
      </c>
      <c r="AF15" s="470" t="s">
        <v>0</v>
      </c>
      <c r="AG15" s="471" t="s">
        <v>0</v>
      </c>
      <c r="AH15" s="470" t="s">
        <v>0</v>
      </c>
      <c r="AI15" s="472" t="s">
        <v>0</v>
      </c>
      <c r="AJ15" s="470" t="s">
        <v>0</v>
      </c>
      <c r="AK15" s="472" t="s">
        <v>0</v>
      </c>
      <c r="AL15" s="470" t="s">
        <v>0</v>
      </c>
      <c r="AM15" s="473" t="s">
        <v>0</v>
      </c>
    </row>
    <row r="16" spans="1:39" ht="18">
      <c r="A16" s="422"/>
      <c r="B16" s="576" t="s">
        <v>216</v>
      </c>
      <c r="C16" s="423"/>
      <c r="D16" s="529" t="s">
        <v>155</v>
      </c>
      <c r="E16" s="474" t="s">
        <v>170</v>
      </c>
      <c r="F16" s="637">
        <v>67</v>
      </c>
      <c r="G16" s="638">
        <v>3166</v>
      </c>
      <c r="H16" s="418">
        <v>49</v>
      </c>
      <c r="I16" s="419">
        <v>2901</v>
      </c>
      <c r="J16" s="648">
        <v>7</v>
      </c>
      <c r="K16" s="648">
        <v>209</v>
      </c>
      <c r="L16" s="418">
        <v>6</v>
      </c>
      <c r="M16" s="420">
        <v>182</v>
      </c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2"/>
      <c r="AB16" s="576" t="s">
        <v>216</v>
      </c>
      <c r="AC16" s="423"/>
      <c r="AD16" s="529" t="s">
        <v>155</v>
      </c>
      <c r="AE16" s="474" t="s">
        <v>170</v>
      </c>
      <c r="AF16" s="475" t="s">
        <v>274</v>
      </c>
      <c r="AG16" s="476" t="s">
        <v>274</v>
      </c>
      <c r="AH16" s="475" t="s">
        <v>274</v>
      </c>
      <c r="AI16" s="477" t="s">
        <v>274</v>
      </c>
      <c r="AJ16" s="475" t="s">
        <v>274</v>
      </c>
      <c r="AK16" s="477" t="s">
        <v>274</v>
      </c>
      <c r="AL16" s="475" t="s">
        <v>274</v>
      </c>
      <c r="AM16" s="478" t="s">
        <v>274</v>
      </c>
    </row>
    <row r="17" spans="1:39" ht="18">
      <c r="A17" s="422"/>
      <c r="B17" s="577"/>
      <c r="C17" s="631">
        <v>440320.11</v>
      </c>
      <c r="D17" s="527" t="s">
        <v>156</v>
      </c>
      <c r="E17" s="474" t="s">
        <v>170</v>
      </c>
      <c r="F17" s="639">
        <v>5</v>
      </c>
      <c r="G17" s="640">
        <v>432</v>
      </c>
      <c r="H17" s="480">
        <v>7</v>
      </c>
      <c r="I17" s="481">
        <v>499</v>
      </c>
      <c r="J17" s="637">
        <v>3</v>
      </c>
      <c r="K17" s="649">
        <v>111</v>
      </c>
      <c r="L17" s="480">
        <v>5</v>
      </c>
      <c r="M17" s="482">
        <v>155</v>
      </c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2"/>
      <c r="AB17" s="577"/>
      <c r="AC17" s="632">
        <f>C17</f>
        <v>440320.11</v>
      </c>
      <c r="AD17" s="527" t="s">
        <v>156</v>
      </c>
      <c r="AE17" s="474" t="s">
        <v>170</v>
      </c>
      <c r="AF17" s="483"/>
      <c r="AG17" s="484"/>
      <c r="AH17" s="483"/>
      <c r="AI17" s="485"/>
      <c r="AJ17" s="483"/>
      <c r="AK17" s="485"/>
      <c r="AL17" s="483"/>
      <c r="AM17" s="486"/>
    </row>
    <row r="18" spans="1:39" ht="18">
      <c r="A18" s="422"/>
      <c r="B18" s="578"/>
      <c r="C18" s="631">
        <v>440320.19</v>
      </c>
      <c r="D18" s="530" t="s">
        <v>157</v>
      </c>
      <c r="E18" s="488" t="s">
        <v>170</v>
      </c>
      <c r="F18" s="639">
        <v>62</v>
      </c>
      <c r="G18" s="640">
        <v>2734</v>
      </c>
      <c r="H18" s="480">
        <v>42</v>
      </c>
      <c r="I18" s="481">
        <v>2402</v>
      </c>
      <c r="J18" s="639">
        <v>4</v>
      </c>
      <c r="K18" s="650">
        <v>98</v>
      </c>
      <c r="L18" s="480">
        <v>1</v>
      </c>
      <c r="M18" s="482">
        <v>27</v>
      </c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2"/>
      <c r="AB18" s="578"/>
      <c r="AC18" s="632">
        <f>C18</f>
        <v>440320.19</v>
      </c>
      <c r="AD18" s="530" t="s">
        <v>157</v>
      </c>
      <c r="AE18" s="488" t="s">
        <v>170</v>
      </c>
      <c r="AF18" s="483"/>
      <c r="AG18" s="484"/>
      <c r="AH18" s="483"/>
      <c r="AI18" s="485"/>
      <c r="AJ18" s="483"/>
      <c r="AK18" s="485"/>
      <c r="AL18" s="483"/>
      <c r="AM18" s="486"/>
    </row>
    <row r="19" spans="1:39" ht="18">
      <c r="A19" s="422"/>
      <c r="B19" s="576" t="s">
        <v>216</v>
      </c>
      <c r="C19" s="423"/>
      <c r="D19" s="531" t="s">
        <v>158</v>
      </c>
      <c r="E19" s="534" t="s">
        <v>170</v>
      </c>
      <c r="F19" s="641">
        <v>3.4</v>
      </c>
      <c r="G19" s="642">
        <v>152</v>
      </c>
      <c r="H19" s="424">
        <v>3</v>
      </c>
      <c r="I19" s="425">
        <v>482</v>
      </c>
      <c r="J19" s="641">
        <v>0</v>
      </c>
      <c r="K19" s="651">
        <v>0</v>
      </c>
      <c r="L19" s="424">
        <v>0</v>
      </c>
      <c r="M19" s="426">
        <v>0</v>
      </c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2"/>
      <c r="AB19" s="576" t="s">
        <v>216</v>
      </c>
      <c r="AC19" s="632"/>
      <c r="AD19" s="531" t="s">
        <v>158</v>
      </c>
      <c r="AE19" s="534" t="s">
        <v>170</v>
      </c>
      <c r="AF19" s="475" t="s">
        <v>274</v>
      </c>
      <c r="AG19" s="484" t="s">
        <v>274</v>
      </c>
      <c r="AH19" s="483" t="s">
        <v>274</v>
      </c>
      <c r="AI19" s="485" t="s">
        <v>274</v>
      </c>
      <c r="AJ19" s="483" t="s">
        <v>274</v>
      </c>
      <c r="AK19" s="485" t="s">
        <v>274</v>
      </c>
      <c r="AL19" s="483" t="s">
        <v>274</v>
      </c>
      <c r="AM19" s="486" t="s">
        <v>274</v>
      </c>
    </row>
    <row r="20" spans="1:39" ht="18">
      <c r="A20" s="422"/>
      <c r="B20" s="577"/>
      <c r="C20" s="428">
        <v>440320.31</v>
      </c>
      <c r="D20" s="527" t="s">
        <v>159</v>
      </c>
      <c r="E20" s="535" t="s">
        <v>170</v>
      </c>
      <c r="F20" s="639">
        <v>0.4</v>
      </c>
      <c r="G20" s="640">
        <v>21</v>
      </c>
      <c r="H20" s="480">
        <v>2</v>
      </c>
      <c r="I20" s="481">
        <v>323</v>
      </c>
      <c r="J20" s="639">
        <v>0</v>
      </c>
      <c r="K20" s="650">
        <v>0</v>
      </c>
      <c r="L20" s="480">
        <v>0</v>
      </c>
      <c r="M20" s="482">
        <v>0</v>
      </c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2"/>
      <c r="AB20" s="577"/>
      <c r="AC20" s="632">
        <f>C20</f>
        <v>440320.31</v>
      </c>
      <c r="AD20" s="527" t="s">
        <v>159</v>
      </c>
      <c r="AE20" s="535" t="s">
        <v>170</v>
      </c>
      <c r="AF20" s="483"/>
      <c r="AG20" s="484"/>
      <c r="AH20" s="483"/>
      <c r="AI20" s="485"/>
      <c r="AJ20" s="483"/>
      <c r="AK20" s="485"/>
      <c r="AL20" s="483"/>
      <c r="AM20" s="486"/>
    </row>
    <row r="21" spans="1:39" ht="18">
      <c r="A21" s="422"/>
      <c r="B21" s="578"/>
      <c r="C21" s="428">
        <v>440320.39</v>
      </c>
      <c r="D21" s="530" t="s">
        <v>160</v>
      </c>
      <c r="E21" s="488" t="s">
        <v>170</v>
      </c>
      <c r="F21" s="639">
        <v>3</v>
      </c>
      <c r="G21" s="640">
        <v>131</v>
      </c>
      <c r="H21" s="480">
        <v>1</v>
      </c>
      <c r="I21" s="481">
        <v>159</v>
      </c>
      <c r="J21" s="639">
        <v>0</v>
      </c>
      <c r="K21" s="650">
        <v>0</v>
      </c>
      <c r="L21" s="480">
        <v>0</v>
      </c>
      <c r="M21" s="482">
        <v>0</v>
      </c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2"/>
      <c r="AB21" s="578"/>
      <c r="AC21" s="632">
        <f>C21</f>
        <v>440320.39</v>
      </c>
      <c r="AD21" s="530" t="s">
        <v>160</v>
      </c>
      <c r="AE21" s="488" t="s">
        <v>170</v>
      </c>
      <c r="AF21" s="483"/>
      <c r="AG21" s="484"/>
      <c r="AH21" s="483"/>
      <c r="AI21" s="485"/>
      <c r="AJ21" s="483"/>
      <c r="AK21" s="485"/>
      <c r="AL21" s="483"/>
      <c r="AM21" s="486"/>
    </row>
    <row r="22" spans="1:39" ht="18">
      <c r="A22" s="422"/>
      <c r="B22" s="576" t="s">
        <v>216</v>
      </c>
      <c r="C22" s="423"/>
      <c r="D22" s="489" t="s">
        <v>144</v>
      </c>
      <c r="E22" s="534" t="s">
        <v>170</v>
      </c>
      <c r="F22" s="637">
        <v>5.6</v>
      </c>
      <c r="G22" s="638">
        <v>284</v>
      </c>
      <c r="H22" s="418">
        <v>3</v>
      </c>
      <c r="I22" s="419">
        <v>335</v>
      </c>
      <c r="J22" s="637">
        <v>0.01</v>
      </c>
      <c r="K22" s="649">
        <v>13</v>
      </c>
      <c r="L22" s="418">
        <v>0</v>
      </c>
      <c r="M22" s="420">
        <v>0</v>
      </c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2"/>
      <c r="AB22" s="576" t="s">
        <v>216</v>
      </c>
      <c r="AC22" s="632"/>
      <c r="AD22" s="489" t="s">
        <v>144</v>
      </c>
      <c r="AE22" s="534" t="s">
        <v>170</v>
      </c>
      <c r="AF22" s="475" t="s">
        <v>274</v>
      </c>
      <c r="AG22" s="476" t="s">
        <v>274</v>
      </c>
      <c r="AH22" s="475" t="s">
        <v>274</v>
      </c>
      <c r="AI22" s="477" t="s">
        <v>274</v>
      </c>
      <c r="AJ22" s="475" t="s">
        <v>274</v>
      </c>
      <c r="AK22" s="477" t="s">
        <v>274</v>
      </c>
      <c r="AL22" s="475" t="s">
        <v>274</v>
      </c>
      <c r="AM22" s="478" t="s">
        <v>274</v>
      </c>
    </row>
    <row r="23" spans="1:39" ht="18">
      <c r="A23" s="422"/>
      <c r="B23" s="429"/>
      <c r="C23" s="428">
        <v>440320.91</v>
      </c>
      <c r="D23" s="479" t="s">
        <v>145</v>
      </c>
      <c r="E23" s="535" t="s">
        <v>170</v>
      </c>
      <c r="F23" s="639">
        <v>1.6</v>
      </c>
      <c r="G23" s="640">
        <v>92</v>
      </c>
      <c r="H23" s="480">
        <v>2</v>
      </c>
      <c r="I23" s="481">
        <v>221</v>
      </c>
      <c r="J23" s="639">
        <v>0</v>
      </c>
      <c r="K23" s="650">
        <v>0</v>
      </c>
      <c r="L23" s="480">
        <v>0</v>
      </c>
      <c r="M23" s="482">
        <v>0</v>
      </c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2"/>
      <c r="AB23" s="429"/>
      <c r="AC23" s="632">
        <f>C23</f>
        <v>440320.91</v>
      </c>
      <c r="AD23" s="479" t="s">
        <v>145</v>
      </c>
      <c r="AE23" s="535" t="s">
        <v>170</v>
      </c>
      <c r="AF23" s="483"/>
      <c r="AG23" s="484"/>
      <c r="AH23" s="483"/>
      <c r="AI23" s="485"/>
      <c r="AJ23" s="483"/>
      <c r="AK23" s="485"/>
      <c r="AL23" s="483"/>
      <c r="AM23" s="486"/>
    </row>
    <row r="24" spans="1:39" ht="18">
      <c r="A24" s="422"/>
      <c r="B24" s="499"/>
      <c r="C24" s="428">
        <v>440320.99</v>
      </c>
      <c r="D24" s="487" t="s">
        <v>146</v>
      </c>
      <c r="E24" s="488" t="s">
        <v>170</v>
      </c>
      <c r="F24" s="639">
        <v>4</v>
      </c>
      <c r="G24" s="640">
        <v>192</v>
      </c>
      <c r="H24" s="480">
        <v>1</v>
      </c>
      <c r="I24" s="481">
        <v>134</v>
      </c>
      <c r="J24" s="639">
        <v>0.01</v>
      </c>
      <c r="K24" s="650">
        <v>13</v>
      </c>
      <c r="L24" s="480">
        <v>0</v>
      </c>
      <c r="M24" s="482">
        <v>0</v>
      </c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2"/>
      <c r="AB24" s="499"/>
      <c r="AC24" s="632">
        <f>C24</f>
        <v>440320.99</v>
      </c>
      <c r="AD24" s="487" t="s">
        <v>146</v>
      </c>
      <c r="AE24" s="488" t="s">
        <v>170</v>
      </c>
      <c r="AF24" s="483"/>
      <c r="AG24" s="484"/>
      <c r="AH24" s="483"/>
      <c r="AI24" s="485"/>
      <c r="AJ24" s="483"/>
      <c r="AK24" s="485"/>
      <c r="AL24" s="483"/>
      <c r="AM24" s="486"/>
    </row>
    <row r="25" spans="1:39" ht="31.5">
      <c r="A25" s="463" t="s">
        <v>81</v>
      </c>
      <c r="B25" s="579" t="s">
        <v>217</v>
      </c>
      <c r="C25" s="464"/>
      <c r="D25" s="584" t="s">
        <v>228</v>
      </c>
      <c r="E25" s="466" t="s">
        <v>170</v>
      </c>
      <c r="F25" s="635"/>
      <c r="G25" s="636"/>
      <c r="H25" s="467"/>
      <c r="I25" s="468"/>
      <c r="J25" s="635">
        <v>10</v>
      </c>
      <c r="K25" s="647">
        <v>2810</v>
      </c>
      <c r="L25" s="467"/>
      <c r="M25" s="469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63" t="s">
        <v>81</v>
      </c>
      <c r="AB25" s="579" t="s">
        <v>217</v>
      </c>
      <c r="AC25" s="634"/>
      <c r="AD25" s="465" t="str">
        <f>D25</f>
        <v>Industrial Roundwood, Non-Coniferous</v>
      </c>
      <c r="AE25" s="466" t="s">
        <v>170</v>
      </c>
      <c r="AF25" s="470" t="s">
        <v>0</v>
      </c>
      <c r="AG25" s="471" t="s">
        <v>0</v>
      </c>
      <c r="AH25" s="470" t="s">
        <v>0</v>
      </c>
      <c r="AI25" s="472" t="s">
        <v>0</v>
      </c>
      <c r="AJ25" s="470" t="s">
        <v>0</v>
      </c>
      <c r="AK25" s="472" t="s">
        <v>0</v>
      </c>
      <c r="AL25" s="470" t="s">
        <v>0</v>
      </c>
      <c r="AM25" s="473" t="s">
        <v>0</v>
      </c>
    </row>
    <row r="26" spans="1:39" ht="18">
      <c r="A26" s="422"/>
      <c r="B26" s="525">
        <v>4403.91</v>
      </c>
      <c r="C26" s="423"/>
      <c r="D26" s="527" t="s">
        <v>161</v>
      </c>
      <c r="E26" s="474" t="s">
        <v>170</v>
      </c>
      <c r="F26" s="641">
        <v>0.13</v>
      </c>
      <c r="G26" s="642">
        <v>51</v>
      </c>
      <c r="H26" s="424">
        <v>0</v>
      </c>
      <c r="I26" s="425">
        <v>0</v>
      </c>
      <c r="J26" s="641">
        <v>9</v>
      </c>
      <c r="K26" s="651">
        <v>2428</v>
      </c>
      <c r="L26" s="424">
        <v>45</v>
      </c>
      <c r="M26" s="426">
        <v>3662</v>
      </c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2"/>
      <c r="AB26" s="525">
        <v>4403.91</v>
      </c>
      <c r="AC26" s="632"/>
      <c r="AD26" s="527" t="s">
        <v>161</v>
      </c>
      <c r="AE26" s="474" t="s">
        <v>170</v>
      </c>
      <c r="AF26" s="475" t="s">
        <v>274</v>
      </c>
      <c r="AG26" s="484" t="s">
        <v>274</v>
      </c>
      <c r="AH26" s="483" t="s">
        <v>274</v>
      </c>
      <c r="AI26" s="485" t="s">
        <v>274</v>
      </c>
      <c r="AJ26" s="483" t="s">
        <v>274</v>
      </c>
      <c r="AK26" s="485" t="s">
        <v>274</v>
      </c>
      <c r="AL26" s="483" t="s">
        <v>274</v>
      </c>
      <c r="AM26" s="486" t="s">
        <v>274</v>
      </c>
    </row>
    <row r="27" spans="1:39" ht="18">
      <c r="A27" s="422"/>
      <c r="B27" s="429"/>
      <c r="C27" s="633" t="s">
        <v>258</v>
      </c>
      <c r="D27" s="490" t="s">
        <v>145</v>
      </c>
      <c r="E27" s="474" t="s">
        <v>170</v>
      </c>
      <c r="F27" s="639">
        <v>0.06</v>
      </c>
      <c r="G27" s="640">
        <v>5</v>
      </c>
      <c r="H27" s="480">
        <v>0</v>
      </c>
      <c r="I27" s="481">
        <v>0</v>
      </c>
      <c r="J27" s="639">
        <v>6</v>
      </c>
      <c r="K27" s="650">
        <v>1760</v>
      </c>
      <c r="L27" s="480">
        <v>4</v>
      </c>
      <c r="M27" s="482">
        <v>1430</v>
      </c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2"/>
      <c r="AB27" s="429"/>
      <c r="AC27" s="632" t="str">
        <f>C27</f>
        <v>440391.10</v>
      </c>
      <c r="AD27" s="490" t="s">
        <v>145</v>
      </c>
      <c r="AE27" s="474" t="s">
        <v>170</v>
      </c>
      <c r="AF27" s="483"/>
      <c r="AG27" s="484"/>
      <c r="AH27" s="483"/>
      <c r="AI27" s="485"/>
      <c r="AJ27" s="483"/>
      <c r="AK27" s="485"/>
      <c r="AL27" s="483"/>
      <c r="AM27" s="486"/>
    </row>
    <row r="28" spans="1:39" ht="18">
      <c r="A28" s="422"/>
      <c r="B28" s="499"/>
      <c r="C28" s="633" t="s">
        <v>259</v>
      </c>
      <c r="D28" s="491" t="s">
        <v>146</v>
      </c>
      <c r="E28" s="488" t="s">
        <v>170</v>
      </c>
      <c r="F28" s="639">
        <v>0.07</v>
      </c>
      <c r="G28" s="640">
        <v>46</v>
      </c>
      <c r="H28" s="480">
        <v>0</v>
      </c>
      <c r="I28" s="481">
        <v>0</v>
      </c>
      <c r="J28" s="639">
        <v>3</v>
      </c>
      <c r="K28" s="650">
        <v>668</v>
      </c>
      <c r="L28" s="480">
        <v>41</v>
      </c>
      <c r="M28" s="482">
        <v>2232</v>
      </c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2"/>
      <c r="AB28" s="499"/>
      <c r="AC28" s="632" t="str">
        <f>C28</f>
        <v>440391.90</v>
      </c>
      <c r="AD28" s="491" t="s">
        <v>146</v>
      </c>
      <c r="AE28" s="488" t="s">
        <v>170</v>
      </c>
      <c r="AF28" s="483"/>
      <c r="AG28" s="484"/>
      <c r="AH28" s="483"/>
      <c r="AI28" s="485"/>
      <c r="AJ28" s="483"/>
      <c r="AK28" s="485"/>
      <c r="AL28" s="483"/>
      <c r="AM28" s="486"/>
    </row>
    <row r="29" spans="1:39" ht="18">
      <c r="A29" s="422"/>
      <c r="B29" s="525">
        <v>4403.92</v>
      </c>
      <c r="C29" s="423"/>
      <c r="D29" s="527" t="s">
        <v>162</v>
      </c>
      <c r="E29" s="474" t="s">
        <v>170</v>
      </c>
      <c r="F29" s="637">
        <v>28</v>
      </c>
      <c r="G29" s="638">
        <v>874</v>
      </c>
      <c r="H29" s="418">
        <v>25</v>
      </c>
      <c r="I29" s="419">
        <v>662</v>
      </c>
      <c r="J29" s="637">
        <v>0.04</v>
      </c>
      <c r="K29" s="649">
        <v>193</v>
      </c>
      <c r="L29" s="418">
        <v>1</v>
      </c>
      <c r="M29" s="420">
        <v>202</v>
      </c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2"/>
      <c r="AB29" s="525">
        <v>4403.92</v>
      </c>
      <c r="AC29" s="632"/>
      <c r="AD29" s="527" t="s">
        <v>162</v>
      </c>
      <c r="AE29" s="474" t="s">
        <v>170</v>
      </c>
      <c r="AF29" s="475" t="s">
        <v>274</v>
      </c>
      <c r="AG29" s="476" t="s">
        <v>274</v>
      </c>
      <c r="AH29" s="475" t="s">
        <v>274</v>
      </c>
      <c r="AI29" s="477" t="s">
        <v>274</v>
      </c>
      <c r="AJ29" s="475" t="s">
        <v>274</v>
      </c>
      <c r="AK29" s="477" t="s">
        <v>274</v>
      </c>
      <c r="AL29" s="475" t="s">
        <v>274</v>
      </c>
      <c r="AM29" s="478" t="s">
        <v>274</v>
      </c>
    </row>
    <row r="30" spans="1:39" ht="18">
      <c r="A30" s="422"/>
      <c r="B30" s="429"/>
      <c r="C30" s="633" t="s">
        <v>260</v>
      </c>
      <c r="D30" s="490" t="s">
        <v>145</v>
      </c>
      <c r="E30" s="474" t="s">
        <v>170</v>
      </c>
      <c r="F30" s="639">
        <v>0</v>
      </c>
      <c r="G30" s="640">
        <v>0</v>
      </c>
      <c r="H30" s="480">
        <v>0</v>
      </c>
      <c r="I30" s="481">
        <v>0</v>
      </c>
      <c r="J30" s="639">
        <v>0.01</v>
      </c>
      <c r="K30" s="650">
        <v>26</v>
      </c>
      <c r="L30" s="480">
        <v>1</v>
      </c>
      <c r="M30" s="482">
        <v>202</v>
      </c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2"/>
      <c r="AB30" s="429"/>
      <c r="AC30" s="632" t="str">
        <f>C30</f>
        <v>440392.10</v>
      </c>
      <c r="AD30" s="490" t="s">
        <v>145</v>
      </c>
      <c r="AE30" s="474" t="s">
        <v>170</v>
      </c>
      <c r="AF30" s="483"/>
      <c r="AG30" s="484"/>
      <c r="AH30" s="483"/>
      <c r="AI30" s="485"/>
      <c r="AJ30" s="483"/>
      <c r="AK30" s="485"/>
      <c r="AL30" s="483"/>
      <c r="AM30" s="486"/>
    </row>
    <row r="31" spans="1:39" ht="18">
      <c r="A31" s="422"/>
      <c r="B31" s="499"/>
      <c r="C31" s="633" t="s">
        <v>261</v>
      </c>
      <c r="D31" s="491" t="s">
        <v>146</v>
      </c>
      <c r="E31" s="488" t="s">
        <v>170</v>
      </c>
      <c r="F31" s="639">
        <v>28</v>
      </c>
      <c r="G31" s="640">
        <v>874</v>
      </c>
      <c r="H31" s="480">
        <v>25</v>
      </c>
      <c r="I31" s="481">
        <v>662</v>
      </c>
      <c r="J31" s="639">
        <v>0.03</v>
      </c>
      <c r="K31" s="650">
        <v>167</v>
      </c>
      <c r="L31" s="480">
        <v>0</v>
      </c>
      <c r="M31" s="482">
        <v>0</v>
      </c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2"/>
      <c r="AB31" s="499"/>
      <c r="AC31" s="632" t="str">
        <f>C31</f>
        <v>440392.90</v>
      </c>
      <c r="AD31" s="491" t="s">
        <v>146</v>
      </c>
      <c r="AE31" s="488" t="s">
        <v>170</v>
      </c>
      <c r="AF31" s="483"/>
      <c r="AG31" s="484"/>
      <c r="AH31" s="483"/>
      <c r="AI31" s="485"/>
      <c r="AJ31" s="483"/>
      <c r="AK31" s="485"/>
      <c r="AL31" s="483"/>
      <c r="AM31" s="486"/>
    </row>
    <row r="32" spans="1:39" ht="18">
      <c r="A32" s="422"/>
      <c r="B32" s="576" t="s">
        <v>218</v>
      </c>
      <c r="C32" s="423"/>
      <c r="D32" s="527" t="s">
        <v>163</v>
      </c>
      <c r="E32" s="474" t="s">
        <v>170</v>
      </c>
      <c r="F32" s="641">
        <v>0.01</v>
      </c>
      <c r="G32" s="642">
        <v>2</v>
      </c>
      <c r="H32" s="424">
        <v>0</v>
      </c>
      <c r="I32" s="425">
        <v>0</v>
      </c>
      <c r="J32" s="641">
        <v>0</v>
      </c>
      <c r="K32" s="651">
        <v>0</v>
      </c>
      <c r="L32" s="424">
        <v>0</v>
      </c>
      <c r="M32" s="426">
        <v>0</v>
      </c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2"/>
      <c r="AB32" s="576" t="s">
        <v>218</v>
      </c>
      <c r="AC32" s="632"/>
      <c r="AD32" s="527" t="s">
        <v>163</v>
      </c>
      <c r="AE32" s="474" t="s">
        <v>170</v>
      </c>
      <c r="AF32" s="756" t="s">
        <v>274</v>
      </c>
      <c r="AG32" s="484" t="s">
        <v>274</v>
      </c>
      <c r="AH32" s="483" t="s">
        <v>274</v>
      </c>
      <c r="AI32" s="485" t="s">
        <v>274</v>
      </c>
      <c r="AJ32" s="483" t="s">
        <v>274</v>
      </c>
      <c r="AK32" s="485" t="s">
        <v>274</v>
      </c>
      <c r="AL32" s="483" t="s">
        <v>274</v>
      </c>
      <c r="AM32" s="486" t="s">
        <v>274</v>
      </c>
    </row>
    <row r="33" spans="1:39" ht="18">
      <c r="A33" s="422"/>
      <c r="B33" s="429"/>
      <c r="C33" s="633" t="s">
        <v>262</v>
      </c>
      <c r="D33" s="490" t="s">
        <v>145</v>
      </c>
      <c r="E33" s="474" t="s">
        <v>170</v>
      </c>
      <c r="F33" s="639">
        <v>0</v>
      </c>
      <c r="G33" s="640">
        <v>0</v>
      </c>
      <c r="H33" s="480">
        <v>0</v>
      </c>
      <c r="I33" s="481">
        <v>0</v>
      </c>
      <c r="J33" s="639">
        <v>0</v>
      </c>
      <c r="K33" s="650">
        <v>0</v>
      </c>
      <c r="L33" s="480">
        <v>0</v>
      </c>
      <c r="M33" s="482">
        <v>0</v>
      </c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2"/>
      <c r="AB33" s="429"/>
      <c r="AC33" s="632" t="str">
        <f>C33</f>
        <v>440399.51</v>
      </c>
      <c r="AD33" s="490" t="s">
        <v>145</v>
      </c>
      <c r="AE33" s="474" t="s">
        <v>170</v>
      </c>
      <c r="AF33" s="483"/>
      <c r="AG33" s="484"/>
      <c r="AH33" s="483"/>
      <c r="AI33" s="485"/>
      <c r="AJ33" s="483"/>
      <c r="AK33" s="485"/>
      <c r="AL33" s="483"/>
      <c r="AM33" s="486"/>
    </row>
    <row r="34" spans="1:39" ht="18">
      <c r="A34" s="422"/>
      <c r="B34" s="429"/>
      <c r="C34" s="633" t="s">
        <v>263</v>
      </c>
      <c r="D34" s="491" t="s">
        <v>146</v>
      </c>
      <c r="E34" s="488" t="s">
        <v>170</v>
      </c>
      <c r="F34" s="639">
        <v>0.01</v>
      </c>
      <c r="G34" s="640">
        <v>2</v>
      </c>
      <c r="H34" s="480">
        <v>0</v>
      </c>
      <c r="I34" s="481">
        <v>0</v>
      </c>
      <c r="J34" s="639">
        <v>0</v>
      </c>
      <c r="K34" s="650">
        <v>0</v>
      </c>
      <c r="L34" s="480">
        <v>0</v>
      </c>
      <c r="M34" s="482">
        <v>0</v>
      </c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2"/>
      <c r="AB34" s="429"/>
      <c r="AC34" s="632" t="str">
        <f>C34</f>
        <v>440399.59</v>
      </c>
      <c r="AD34" s="491" t="s">
        <v>146</v>
      </c>
      <c r="AE34" s="488" t="s">
        <v>170</v>
      </c>
      <c r="AF34" s="483"/>
      <c r="AG34" s="484"/>
      <c r="AH34" s="483"/>
      <c r="AI34" s="485"/>
      <c r="AJ34" s="483"/>
      <c r="AK34" s="485"/>
      <c r="AL34" s="483"/>
      <c r="AM34" s="486"/>
    </row>
    <row r="35" spans="1:39" ht="18">
      <c r="A35" s="422"/>
      <c r="B35" s="577" t="s">
        <v>218</v>
      </c>
      <c r="C35" s="633" t="s">
        <v>264</v>
      </c>
      <c r="D35" s="528" t="s">
        <v>172</v>
      </c>
      <c r="E35" s="488" t="s">
        <v>170</v>
      </c>
      <c r="F35" s="643">
        <v>38</v>
      </c>
      <c r="G35" s="644">
        <v>2169</v>
      </c>
      <c r="H35" s="492">
        <v>1</v>
      </c>
      <c r="I35" s="493">
        <v>228</v>
      </c>
      <c r="J35" s="643">
        <v>0.9</v>
      </c>
      <c r="K35" s="652">
        <v>189</v>
      </c>
      <c r="L35" s="492">
        <v>35</v>
      </c>
      <c r="M35" s="494">
        <v>2566</v>
      </c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2"/>
      <c r="AB35" s="577" t="s">
        <v>218</v>
      </c>
      <c r="AC35" s="632" t="str">
        <f>C35</f>
        <v>440399.10</v>
      </c>
      <c r="AD35" s="537" t="s">
        <v>172</v>
      </c>
      <c r="AE35" s="488" t="s">
        <v>170</v>
      </c>
      <c r="AF35" s="483"/>
      <c r="AG35" s="484"/>
      <c r="AH35" s="483"/>
      <c r="AI35" s="485"/>
      <c r="AJ35" s="483"/>
      <c r="AK35" s="485"/>
      <c r="AL35" s="483"/>
      <c r="AM35" s="486"/>
    </row>
    <row r="36" spans="1:39" ht="18">
      <c r="A36" s="495"/>
      <c r="B36" s="578" t="s">
        <v>218</v>
      </c>
      <c r="C36" s="633" t="s">
        <v>265</v>
      </c>
      <c r="D36" s="528" t="s">
        <v>164</v>
      </c>
      <c r="E36" s="488" t="s">
        <v>170</v>
      </c>
      <c r="F36" s="639">
        <v>0</v>
      </c>
      <c r="G36" s="640">
        <v>0</v>
      </c>
      <c r="H36" s="480">
        <v>0</v>
      </c>
      <c r="I36" s="481">
        <v>0</v>
      </c>
      <c r="J36" s="639">
        <v>0</v>
      </c>
      <c r="K36" s="650">
        <v>0</v>
      </c>
      <c r="L36" s="480">
        <v>0</v>
      </c>
      <c r="M36" s="482">
        <v>0</v>
      </c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95"/>
      <c r="AB36" s="578" t="s">
        <v>218</v>
      </c>
      <c r="AC36" s="632" t="str">
        <f>C36</f>
        <v>440399.30</v>
      </c>
      <c r="AD36" s="528" t="s">
        <v>164</v>
      </c>
      <c r="AE36" s="488" t="s">
        <v>170</v>
      </c>
      <c r="AF36" s="483"/>
      <c r="AG36" s="484"/>
      <c r="AH36" s="483"/>
      <c r="AI36" s="485"/>
      <c r="AJ36" s="483"/>
      <c r="AK36" s="485"/>
      <c r="AL36" s="483"/>
      <c r="AM36" s="486"/>
    </row>
    <row r="37" spans="1:39" ht="18">
      <c r="A37" s="496" t="s">
        <v>28</v>
      </c>
      <c r="B37" s="580" t="s">
        <v>219</v>
      </c>
      <c r="C37" s="497"/>
      <c r="D37" s="498" t="s">
        <v>130</v>
      </c>
      <c r="E37" s="466" t="s">
        <v>151</v>
      </c>
      <c r="F37" s="635">
        <v>183</v>
      </c>
      <c r="G37" s="636">
        <v>30155</v>
      </c>
      <c r="H37" s="467">
        <v>95850</v>
      </c>
      <c r="I37" s="468">
        <v>30740</v>
      </c>
      <c r="J37" s="635">
        <v>6</v>
      </c>
      <c r="K37" s="647">
        <v>1097</v>
      </c>
      <c r="L37" s="467">
        <v>4</v>
      </c>
      <c r="M37" s="469">
        <v>989</v>
      </c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96" t="s">
        <v>28</v>
      </c>
      <c r="AB37" s="580" t="s">
        <v>219</v>
      </c>
      <c r="AC37" s="497"/>
      <c r="AD37" s="498" t="s">
        <v>130</v>
      </c>
      <c r="AE37" s="466" t="s">
        <v>151</v>
      </c>
      <c r="AF37" s="757" t="s">
        <v>0</v>
      </c>
      <c r="AG37" s="472" t="s">
        <v>0</v>
      </c>
      <c r="AH37" s="470" t="s">
        <v>0</v>
      </c>
      <c r="AI37" s="472" t="s">
        <v>0</v>
      </c>
      <c r="AJ37" s="470" t="s">
        <v>0</v>
      </c>
      <c r="AK37" s="472" t="s">
        <v>0</v>
      </c>
      <c r="AL37" s="470" t="s">
        <v>0</v>
      </c>
      <c r="AM37" s="473" t="s">
        <v>0</v>
      </c>
    </row>
    <row r="38" spans="1:39" ht="18">
      <c r="A38" s="422"/>
      <c r="B38" s="581" t="s">
        <v>220</v>
      </c>
      <c r="C38" s="429"/>
      <c r="D38" s="527" t="s">
        <v>165</v>
      </c>
      <c r="E38" s="474" t="s">
        <v>151</v>
      </c>
      <c r="F38" s="641">
        <v>181</v>
      </c>
      <c r="G38" s="642">
        <v>29806</v>
      </c>
      <c r="H38" s="424">
        <v>95848</v>
      </c>
      <c r="I38" s="425">
        <v>30404</v>
      </c>
      <c r="J38" s="641">
        <v>5</v>
      </c>
      <c r="K38" s="651">
        <v>1075</v>
      </c>
      <c r="L38" s="424">
        <v>4</v>
      </c>
      <c r="M38" s="426">
        <v>955</v>
      </c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2"/>
      <c r="AB38" s="581" t="s">
        <v>220</v>
      </c>
      <c r="AC38" s="429"/>
      <c r="AD38" s="527" t="s">
        <v>165</v>
      </c>
      <c r="AE38" s="474" t="s">
        <v>151</v>
      </c>
      <c r="AF38" s="483"/>
      <c r="AG38" s="485"/>
      <c r="AH38" s="483"/>
      <c r="AI38" s="485"/>
      <c r="AJ38" s="483"/>
      <c r="AK38" s="485"/>
      <c r="AL38" s="483"/>
      <c r="AM38" s="486"/>
    </row>
    <row r="39" spans="1:39" ht="18">
      <c r="A39" s="422"/>
      <c r="B39" s="581" t="s">
        <v>220</v>
      </c>
      <c r="C39" s="499"/>
      <c r="D39" s="532" t="s">
        <v>166</v>
      </c>
      <c r="E39" s="500" t="s">
        <v>151</v>
      </c>
      <c r="F39" s="637">
        <v>1.7</v>
      </c>
      <c r="G39" s="638">
        <v>349</v>
      </c>
      <c r="H39" s="418">
        <v>2</v>
      </c>
      <c r="I39" s="419">
        <v>336</v>
      </c>
      <c r="J39" s="637">
        <v>0.7</v>
      </c>
      <c r="K39" s="649">
        <v>22</v>
      </c>
      <c r="L39" s="418">
        <v>0.01</v>
      </c>
      <c r="M39" s="420">
        <v>34</v>
      </c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2"/>
      <c r="AB39" s="581" t="s">
        <v>220</v>
      </c>
      <c r="AC39" s="499"/>
      <c r="AD39" s="532" t="s">
        <v>166</v>
      </c>
      <c r="AE39" s="500" t="s">
        <v>151</v>
      </c>
      <c r="AF39" s="475"/>
      <c r="AG39" s="477"/>
      <c r="AH39" s="475"/>
      <c r="AI39" s="477"/>
      <c r="AJ39" s="475"/>
      <c r="AK39" s="477"/>
      <c r="AL39" s="475"/>
      <c r="AM39" s="478"/>
    </row>
    <row r="40" spans="1:39" ht="55.5" customHeight="1">
      <c r="A40" s="463" t="s">
        <v>84</v>
      </c>
      <c r="B40" s="583" t="s">
        <v>222</v>
      </c>
      <c r="C40" s="501"/>
      <c r="D40" s="465" t="s">
        <v>131</v>
      </c>
      <c r="E40" s="466" t="s">
        <v>151</v>
      </c>
      <c r="F40" s="635">
        <v>34</v>
      </c>
      <c r="G40" s="636">
        <v>9330</v>
      </c>
      <c r="H40" s="467">
        <v>28</v>
      </c>
      <c r="I40" s="468">
        <v>11343</v>
      </c>
      <c r="J40" s="635">
        <v>161</v>
      </c>
      <c r="K40" s="647">
        <v>46827</v>
      </c>
      <c r="L40" s="467">
        <v>175</v>
      </c>
      <c r="M40" s="469">
        <v>58063</v>
      </c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63" t="s">
        <v>84</v>
      </c>
      <c r="AB40" s="583" t="s">
        <v>222</v>
      </c>
      <c r="AC40" s="501"/>
      <c r="AD40" s="465" t="s">
        <v>131</v>
      </c>
      <c r="AE40" s="466" t="s">
        <v>151</v>
      </c>
      <c r="AF40" s="470" t="s">
        <v>0</v>
      </c>
      <c r="AG40" s="472" t="s">
        <v>0</v>
      </c>
      <c r="AH40" s="470" t="s">
        <v>0</v>
      </c>
      <c r="AI40" s="472" t="s">
        <v>0</v>
      </c>
      <c r="AJ40" s="470" t="s">
        <v>0</v>
      </c>
      <c r="AK40" s="472" t="s">
        <v>0</v>
      </c>
      <c r="AL40" s="470" t="s">
        <v>0</v>
      </c>
      <c r="AM40" s="473" t="s">
        <v>0</v>
      </c>
    </row>
    <row r="41" spans="1:39" ht="18">
      <c r="A41" s="422"/>
      <c r="B41" s="428">
        <v>4407.91</v>
      </c>
      <c r="C41" s="429"/>
      <c r="D41" s="527" t="s">
        <v>161</v>
      </c>
      <c r="E41" s="474" t="s">
        <v>151</v>
      </c>
      <c r="F41" s="637">
        <v>24</v>
      </c>
      <c r="G41" s="638">
        <v>6878</v>
      </c>
      <c r="H41" s="418">
        <v>19</v>
      </c>
      <c r="I41" s="419">
        <v>8731</v>
      </c>
      <c r="J41" s="637">
        <v>27</v>
      </c>
      <c r="K41" s="649">
        <v>10989</v>
      </c>
      <c r="L41" s="418">
        <v>46</v>
      </c>
      <c r="M41" s="420">
        <v>18084</v>
      </c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2"/>
      <c r="AB41" s="428">
        <v>4407.91</v>
      </c>
      <c r="AC41" s="429"/>
      <c r="AD41" s="527" t="s">
        <v>161</v>
      </c>
      <c r="AE41" s="474" t="s">
        <v>151</v>
      </c>
      <c r="AF41" s="475"/>
      <c r="AG41" s="477"/>
      <c r="AH41" s="475"/>
      <c r="AI41" s="477"/>
      <c r="AJ41" s="475"/>
      <c r="AK41" s="477"/>
      <c r="AL41" s="475"/>
      <c r="AM41" s="478"/>
    </row>
    <row r="42" spans="1:39" ht="18">
      <c r="A42" s="422"/>
      <c r="B42" s="428">
        <v>4407.92</v>
      </c>
      <c r="C42" s="429"/>
      <c r="D42" s="527" t="s">
        <v>162</v>
      </c>
      <c r="E42" s="474" t="s">
        <v>151</v>
      </c>
      <c r="F42" s="637">
        <v>2.2</v>
      </c>
      <c r="G42" s="638">
        <v>317</v>
      </c>
      <c r="H42" s="418">
        <v>3</v>
      </c>
      <c r="I42" s="419">
        <v>695</v>
      </c>
      <c r="J42" s="637">
        <v>106</v>
      </c>
      <c r="K42" s="649">
        <v>27318</v>
      </c>
      <c r="L42" s="418">
        <v>102</v>
      </c>
      <c r="M42" s="420">
        <v>31843</v>
      </c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2"/>
      <c r="AB42" s="428">
        <v>4407.92</v>
      </c>
      <c r="AC42" s="429"/>
      <c r="AD42" s="527" t="s">
        <v>162</v>
      </c>
      <c r="AE42" s="474" t="s">
        <v>151</v>
      </c>
      <c r="AF42" s="475"/>
      <c r="AG42" s="477"/>
      <c r="AH42" s="475"/>
      <c r="AI42" s="477"/>
      <c r="AJ42" s="475"/>
      <c r="AK42" s="477"/>
      <c r="AL42" s="475"/>
      <c r="AM42" s="478"/>
    </row>
    <row r="43" spans="1:39" ht="18">
      <c r="A43" s="422"/>
      <c r="B43" s="428">
        <v>4407.93</v>
      </c>
      <c r="C43" s="429"/>
      <c r="D43" s="527" t="s">
        <v>167</v>
      </c>
      <c r="E43" s="474" t="s">
        <v>151</v>
      </c>
      <c r="F43" s="637">
        <v>0.1</v>
      </c>
      <c r="G43" s="638">
        <v>27</v>
      </c>
      <c r="H43" s="418">
        <v>0.1</v>
      </c>
      <c r="I43" s="419">
        <v>66</v>
      </c>
      <c r="J43" s="637">
        <v>0.2</v>
      </c>
      <c r="K43" s="649">
        <v>92</v>
      </c>
      <c r="L43" s="418">
        <v>0.2</v>
      </c>
      <c r="M43" s="420">
        <v>137</v>
      </c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2"/>
      <c r="AB43" s="428">
        <v>4407.93</v>
      </c>
      <c r="AC43" s="429"/>
      <c r="AD43" s="527" t="s">
        <v>167</v>
      </c>
      <c r="AE43" s="474" t="s">
        <v>151</v>
      </c>
      <c r="AF43" s="475"/>
      <c r="AG43" s="477"/>
      <c r="AH43" s="475"/>
      <c r="AI43" s="477"/>
      <c r="AJ43" s="475"/>
      <c r="AK43" s="477"/>
      <c r="AL43" s="475"/>
      <c r="AM43" s="478"/>
    </row>
    <row r="44" spans="1:39" ht="18">
      <c r="A44" s="422"/>
      <c r="B44" s="428">
        <v>4407.94</v>
      </c>
      <c r="C44" s="429"/>
      <c r="D44" s="527" t="s">
        <v>168</v>
      </c>
      <c r="E44" s="474" t="s">
        <v>151</v>
      </c>
      <c r="F44" s="637">
        <v>0.1</v>
      </c>
      <c r="G44" s="638">
        <v>23</v>
      </c>
      <c r="H44" s="418">
        <v>0.1</v>
      </c>
      <c r="I44" s="419">
        <v>22</v>
      </c>
      <c r="J44" s="637">
        <v>0.1</v>
      </c>
      <c r="K44" s="649">
        <v>63</v>
      </c>
      <c r="L44" s="418">
        <v>0.1</v>
      </c>
      <c r="M44" s="420">
        <v>65</v>
      </c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2"/>
      <c r="AB44" s="428">
        <v>4407.94</v>
      </c>
      <c r="AC44" s="429"/>
      <c r="AD44" s="527" t="s">
        <v>168</v>
      </c>
      <c r="AE44" s="474" t="s">
        <v>151</v>
      </c>
      <c r="AF44" s="475"/>
      <c r="AG44" s="477"/>
      <c r="AH44" s="475"/>
      <c r="AI44" s="477"/>
      <c r="AJ44" s="475"/>
      <c r="AK44" s="477"/>
      <c r="AL44" s="475"/>
      <c r="AM44" s="478"/>
    </row>
    <row r="45" spans="1:39" ht="18">
      <c r="A45" s="422"/>
      <c r="B45" s="428">
        <v>4407.95</v>
      </c>
      <c r="C45" s="429"/>
      <c r="D45" s="527" t="s">
        <v>169</v>
      </c>
      <c r="E45" s="474" t="s">
        <v>151</v>
      </c>
      <c r="F45" s="637">
        <v>6</v>
      </c>
      <c r="G45" s="638">
        <v>1879</v>
      </c>
      <c r="H45" s="418">
        <v>4</v>
      </c>
      <c r="I45" s="419">
        <v>1567</v>
      </c>
      <c r="J45" s="637">
        <v>9</v>
      </c>
      <c r="K45" s="649">
        <v>3654</v>
      </c>
      <c r="L45" s="418">
        <v>6</v>
      </c>
      <c r="M45" s="420">
        <v>3202</v>
      </c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2"/>
      <c r="AB45" s="428">
        <v>4407.95</v>
      </c>
      <c r="AC45" s="429"/>
      <c r="AD45" s="527" t="s">
        <v>169</v>
      </c>
      <c r="AE45" s="474" t="s">
        <v>151</v>
      </c>
      <c r="AF45" s="475"/>
      <c r="AG45" s="477"/>
      <c r="AH45" s="475"/>
      <c r="AI45" s="477"/>
      <c r="AJ45" s="475"/>
      <c r="AK45" s="477"/>
      <c r="AL45" s="475"/>
      <c r="AM45" s="478"/>
    </row>
    <row r="46" spans="1:39" ht="18">
      <c r="A46" s="422"/>
      <c r="B46" s="581" t="s">
        <v>221</v>
      </c>
      <c r="C46" s="566"/>
      <c r="D46" s="537" t="s">
        <v>172</v>
      </c>
      <c r="E46" s="474" t="s">
        <v>151</v>
      </c>
      <c r="F46" s="641">
        <v>2</v>
      </c>
      <c r="G46" s="642">
        <v>206</v>
      </c>
      <c r="H46" s="424">
        <v>1.7</v>
      </c>
      <c r="I46" s="425">
        <v>262</v>
      </c>
      <c r="J46" s="641">
        <v>19</v>
      </c>
      <c r="K46" s="651">
        <v>4711</v>
      </c>
      <c r="L46" s="424">
        <v>21</v>
      </c>
      <c r="M46" s="426">
        <v>4752</v>
      </c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2"/>
      <c r="AB46" s="581" t="s">
        <v>221</v>
      </c>
      <c r="AC46" s="566"/>
      <c r="AD46" s="537" t="s">
        <v>172</v>
      </c>
      <c r="AE46" s="474" t="s">
        <v>151</v>
      </c>
      <c r="AF46" s="483"/>
      <c r="AG46" s="485"/>
      <c r="AH46" s="483"/>
      <c r="AI46" s="485"/>
      <c r="AJ46" s="483"/>
      <c r="AK46" s="485"/>
      <c r="AL46" s="483"/>
      <c r="AM46" s="486"/>
    </row>
    <row r="47" spans="1:39" ht="18.75" thickBot="1">
      <c r="A47" s="502"/>
      <c r="B47" s="582" t="s">
        <v>221</v>
      </c>
      <c r="C47" s="565"/>
      <c r="D47" s="533" t="s">
        <v>163</v>
      </c>
      <c r="E47" s="503" t="s">
        <v>151</v>
      </c>
      <c r="F47" s="645">
        <v>0</v>
      </c>
      <c r="G47" s="646">
        <v>0</v>
      </c>
      <c r="H47" s="504">
        <v>0</v>
      </c>
      <c r="I47" s="505">
        <v>0</v>
      </c>
      <c r="J47" s="645">
        <v>0</v>
      </c>
      <c r="K47" s="653">
        <v>0</v>
      </c>
      <c r="L47" s="504">
        <v>0</v>
      </c>
      <c r="M47" s="506">
        <v>0</v>
      </c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502"/>
      <c r="AB47" s="582" t="s">
        <v>221</v>
      </c>
      <c r="AC47" s="565"/>
      <c r="AD47" s="533" t="s">
        <v>163</v>
      </c>
      <c r="AE47" s="503" t="s">
        <v>151</v>
      </c>
      <c r="AF47" s="507"/>
      <c r="AG47" s="508"/>
      <c r="AH47" s="507"/>
      <c r="AI47" s="508"/>
      <c r="AJ47" s="507"/>
      <c r="AK47" s="508"/>
      <c r="AL47" s="507"/>
      <c r="AM47" s="509"/>
    </row>
    <row r="48" spans="1:39" ht="18.75" customHeight="1">
      <c r="A48" s="510" t="s">
        <v>147</v>
      </c>
      <c r="B48" s="510"/>
      <c r="C48" s="510"/>
      <c r="D48" s="511"/>
      <c r="E48" s="511"/>
      <c r="F48" s="512"/>
      <c r="G48" s="512"/>
      <c r="H48" s="512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</row>
    <row r="49" spans="1:39" ht="18" customHeight="1">
      <c r="A49" s="431" t="s">
        <v>148</v>
      </c>
      <c r="B49" s="431"/>
      <c r="C49" s="431"/>
      <c r="D49" s="382"/>
      <c r="E49" s="382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</row>
    <row r="50" spans="1:39" ht="15">
      <c r="A50" s="431" t="s">
        <v>149</v>
      </c>
      <c r="B50" s="431"/>
      <c r="C50" s="431"/>
      <c r="D50" s="382"/>
      <c r="E50" s="382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</row>
    <row r="51" spans="1:39" ht="20.25" customHeight="1">
      <c r="A51" s="536" t="s">
        <v>171</v>
      </c>
      <c r="B51" s="431"/>
      <c r="C51" s="431"/>
      <c r="D51" s="382"/>
      <c r="E51" s="382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</row>
    <row r="52" spans="1:39" ht="15">
      <c r="A52" s="431"/>
      <c r="B52" s="431"/>
      <c r="C52" s="431"/>
      <c r="D52" s="382"/>
      <c r="E52" s="382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</row>
    <row r="53" spans="1:39" ht="15">
      <c r="A53" s="431"/>
      <c r="B53" s="431"/>
      <c r="C53" s="431"/>
      <c r="D53" s="382"/>
      <c r="E53" s="382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</row>
  </sheetData>
  <sheetProtection sheet="1"/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I7:J7"/>
    <mergeCell ref="L7:M7"/>
    <mergeCell ref="I2:J2"/>
    <mergeCell ref="L2:M2"/>
    <mergeCell ref="H3:J3"/>
    <mergeCell ref="H4:M4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114</v>
      </c>
    </row>
    <row r="2" ht="12">
      <c r="B2" s="297">
        <f>'JQ1-Production'!D13+'JQ2-Trade'!D11+'JQ2-Trade'!H11</f>
        <v>7856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2017-05-15T07:41:05Z</cp:lastPrinted>
  <dcterms:created xsi:type="dcterms:W3CDTF">1998-09-16T16:39:33Z</dcterms:created>
  <dcterms:modified xsi:type="dcterms:W3CDTF">2017-10-20T11:36:48Z</dcterms:modified>
  <cp:category/>
  <cp:version/>
  <cp:contentType/>
  <cp:contentStatus/>
</cp:coreProperties>
</file>