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46m3" sheetId="1" r:id="rId1"/>
    <sheet name="48m3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<sst xmlns="http://schemas.openxmlformats.org/spreadsheetml/2006/main" count="73" uniqueCount="53">
  <si>
    <t>Car Scenarios</t>
  </si>
  <si>
    <t>Europe Small Car 70MPa</t>
  </si>
  <si>
    <t>Europe Large Car 70 MPa</t>
  </si>
  <si>
    <t>Europe Min. Garage</t>
  </si>
  <si>
    <t>Facility Volume (m3)</t>
  </si>
  <si>
    <t>Free Volume In Facility (m3)</t>
  </si>
  <si>
    <t>Hydrogen Storage Volume (L)</t>
  </si>
  <si>
    <t>Max H2 Conc (%)</t>
  </si>
  <si>
    <t>Natural Ventilation Rate (ach/hr)</t>
  </si>
  <si>
    <t>Qa (m3/min)</t>
  </si>
  <si>
    <t>EoL/MMT</t>
  </si>
  <si>
    <t>Qp20 (NmL/hr/L)</t>
  </si>
  <si>
    <t>Qp15 (NmL/hr/L)</t>
  </si>
  <si>
    <t>Correct Large Garage
Final (Using GM Data)</t>
  </si>
  <si>
    <t>Correct Large Garage
Original</t>
  </si>
  <si>
    <t>SAE
EoL/MMT</t>
  </si>
  <si>
    <t>EC/ISO
New @ 20C</t>
  </si>
  <si>
    <t>EC/ISO
New @ 15C</t>
  </si>
  <si>
    <t>35m2 Large Garage
Final (Using GM Data)</t>
  </si>
  <si>
    <t>35m2 Large Garage
Original</t>
  </si>
  <si>
    <t>Qp (m3/min)</t>
  </si>
  <si>
    <t>Qp (NmL/min)</t>
  </si>
  <si>
    <t>Test Conditions</t>
  </si>
  <si>
    <t>Qp10 (NmL/hr/L)</t>
  </si>
  <si>
    <t>EC/ISO
New @ 10C</t>
  </si>
  <si>
    <t>Large Car 70 MPa</t>
  </si>
  <si>
    <t>Small Car 70MPa</t>
  </si>
  <si>
    <t>Minimum Garage</t>
  </si>
  <si>
    <t xml:space="preserve">EoL/MMT
</t>
  </si>
  <si>
    <t xml:space="preserve">Free Volume In Facility (m3)
</t>
  </si>
  <si>
    <t xml:space="preserve">Max H2 Conc (%)
</t>
  </si>
  <si>
    <t xml:space="preserve">Qp
(m3/min)
</t>
  </si>
  <si>
    <t xml:space="preserve">Qp
(NmL/min)
</t>
  </si>
  <si>
    <t xml:space="preserve">Qp20
(NmL/hr/L)
</t>
  </si>
  <si>
    <t xml:space="preserve">Qp15
(NmL/hr/L)
</t>
  </si>
  <si>
    <t>Air Flow Rate
Qa
(m3/min)</t>
  </si>
  <si>
    <t>SAE
EoL/MMT
Per std pax vehicle</t>
  </si>
  <si>
    <t>Note:
The values in this row should be reduced by a number equivalent to the number of containers likely to be used; the calculation assumes 1 container.
The ISO requirement should be corrected to the same conditions and specifications as the SAE test.</t>
  </si>
  <si>
    <t>EC/ISO Opt.i)
New @ 20C</t>
  </si>
  <si>
    <t>EC/ISO Opt.i)
New @ 15C</t>
  </si>
  <si>
    <t>CHECK:
Calc according
ICHS3 paper of
EC/ISO Opt.i)
New @ 20C</t>
  </si>
  <si>
    <t>For abbreviations see ICHS3 paper distributed at the Ottawa SGS meeting</t>
  </si>
  <si>
    <t>Scenarios
(Using GM/JARI Material Data)</t>
  </si>
  <si>
    <t>ISO Option ii) 
EoL/20C
Per vehicle NOT per container as used in ISOTS15869</t>
  </si>
  <si>
    <t>HySafe Estimation of the
Allowable Hydrogen Permeation Rate From Road Vehicles
(16 June 2009 with check on 9 April 2010, &amp; extra option on 26 May 2010)</t>
  </si>
  <si>
    <t>Test Level</t>
  </si>
  <si>
    <t>Vehicle</t>
  </si>
  <si>
    <t>!?!?!</t>
  </si>
  <si>
    <t>Component</t>
  </si>
  <si>
    <t>Qp55
(NmL/hr/L)</t>
  </si>
  <si>
    <t>NEW OPTION</t>
  </si>
  <si>
    <t>Check calc.</t>
  </si>
  <si>
    <t xml:space="preserve">EoL/MMT (55C)
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</si>
</sst>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"/>
    <numFmt numFmtId="173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" fontId="0" fillId="2" borderId="0" xfId="0" applyNumberFormat="1" applyFill="1" applyBorder="1" applyAlignment="1">
      <alignment vertical="top" wrapText="1"/>
    </xf>
    <xf numFmtId="1" fontId="0" fillId="2" borderId="1" xfId="0" applyNumberFormat="1" applyFill="1" applyBorder="1" applyAlignment="1">
      <alignment vertical="top" wrapText="1"/>
    </xf>
    <xf numFmtId="173" fontId="0" fillId="3" borderId="0" xfId="0" applyNumberFormat="1" applyFill="1" applyBorder="1" applyAlignment="1">
      <alignment vertical="top" wrapText="1"/>
    </xf>
    <xf numFmtId="173" fontId="0" fillId="0" borderId="2" xfId="0" applyNumberFormat="1" applyFill="1" applyBorder="1" applyAlignment="1">
      <alignment vertical="top" wrapText="1"/>
    </xf>
    <xf numFmtId="173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172" fontId="0" fillId="0" borderId="0" xfId="0" applyNumberFormat="1" applyFill="1" applyBorder="1" applyAlignment="1">
      <alignment vertical="top" wrapText="1"/>
    </xf>
    <xf numFmtId="172" fontId="0" fillId="0" borderId="3" xfId="0" applyNumberFormat="1" applyFill="1" applyBorder="1" applyAlignment="1">
      <alignment vertical="top" wrapText="1"/>
    </xf>
    <xf numFmtId="172" fontId="0" fillId="0" borderId="1" xfId="0" applyNumberFormat="1" applyFill="1" applyBorder="1" applyAlignment="1">
      <alignment vertical="top" wrapText="1"/>
    </xf>
    <xf numFmtId="1" fontId="0" fillId="0" borderId="0" xfId="0" applyNumberFormat="1" applyFill="1" applyBorder="1" applyAlignment="1">
      <alignment vertical="top" wrapText="1"/>
    </xf>
    <xf numFmtId="1" fontId="0" fillId="0" borderId="3" xfId="0" applyNumberFormat="1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5" borderId="6" xfId="0" applyFill="1" applyBorder="1" applyAlignment="1">
      <alignment/>
    </xf>
    <xf numFmtId="0" fontId="0" fillId="4" borderId="3" xfId="0" applyFill="1" applyBorder="1" applyAlignment="1">
      <alignment vertical="top" wrapText="1"/>
    </xf>
    <xf numFmtId="173" fontId="0" fillId="3" borderId="3" xfId="0" applyNumberFormat="1" applyFill="1" applyBorder="1" applyAlignment="1">
      <alignment vertical="top" wrapText="1"/>
    </xf>
    <xf numFmtId="173" fontId="0" fillId="0" borderId="1" xfId="0" applyNumberFormat="1" applyFill="1" applyBorder="1" applyAlignment="1">
      <alignment vertical="top" wrapText="1"/>
    </xf>
    <xf numFmtId="173" fontId="0" fillId="3" borderId="7" xfId="0" applyNumberFormat="1" applyFill="1" applyBorder="1" applyAlignment="1">
      <alignment vertical="top" wrapText="1"/>
    </xf>
    <xf numFmtId="0" fontId="0" fillId="0" borderId="2" xfId="0" applyFill="1" applyBorder="1" applyAlignment="1">
      <alignment/>
    </xf>
    <xf numFmtId="173" fontId="0" fillId="3" borderId="2" xfId="0" applyNumberFormat="1" applyFill="1" applyBorder="1" applyAlignment="1">
      <alignment vertical="top" wrapText="1"/>
    </xf>
    <xf numFmtId="173" fontId="0" fillId="0" borderId="5" xfId="0" applyNumberFormat="1" applyFill="1" applyBorder="1" applyAlignment="1">
      <alignment vertical="top" wrapText="1"/>
    </xf>
    <xf numFmtId="0" fontId="0" fillId="6" borderId="6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173" fontId="0" fillId="0" borderId="3" xfId="0" applyNumberFormat="1" applyFill="1" applyBorder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172" fontId="0" fillId="0" borderId="11" xfId="0" applyNumberFormat="1" applyFill="1" applyBorder="1" applyAlignment="1">
      <alignment vertical="top" wrapText="1"/>
    </xf>
    <xf numFmtId="1" fontId="0" fillId="0" borderId="11" xfId="0" applyNumberFormat="1" applyFill="1" applyBorder="1" applyAlignment="1">
      <alignment vertical="top" wrapText="1"/>
    </xf>
    <xf numFmtId="173" fontId="0" fillId="3" borderId="11" xfId="0" applyNumberFormat="1" applyFill="1" applyBorder="1" applyAlignment="1">
      <alignment vertical="top" wrapText="1"/>
    </xf>
    <xf numFmtId="173" fontId="0" fillId="0" borderId="11" xfId="0" applyNumberForma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173" fontId="0" fillId="0" borderId="0" xfId="0" applyNumberFormat="1" applyAlignment="1">
      <alignment/>
    </xf>
    <xf numFmtId="1" fontId="0" fillId="3" borderId="11" xfId="0" applyNumberFormat="1" applyFill="1" applyBorder="1" applyAlignment="1">
      <alignment vertical="top" wrapText="1"/>
    </xf>
    <xf numFmtId="0" fontId="0" fillId="7" borderId="11" xfId="0" applyFill="1" applyBorder="1" applyAlignment="1">
      <alignment wrapText="1"/>
    </xf>
    <xf numFmtId="0" fontId="0" fillId="7" borderId="11" xfId="0" applyFill="1" applyBorder="1" applyAlignment="1">
      <alignment vertical="top" wrapText="1"/>
    </xf>
    <xf numFmtId="173" fontId="0" fillId="7" borderId="11" xfId="0" applyNumberFormat="1" applyFill="1" applyBorder="1" applyAlignment="1">
      <alignment vertical="top"/>
    </xf>
    <xf numFmtId="1" fontId="0" fillId="2" borderId="11" xfId="0" applyNumberFormat="1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7" borderId="11" xfId="0" applyFill="1" applyBorder="1" applyAlignment="1">
      <alignment vertical="top"/>
    </xf>
    <xf numFmtId="0" fontId="0" fillId="8" borderId="11" xfId="0" applyFill="1" applyBorder="1" applyAlignment="1">
      <alignment vertical="top"/>
    </xf>
    <xf numFmtId="0" fontId="0" fillId="8" borderId="11" xfId="0" applyFill="1" applyBorder="1" applyAlignment="1">
      <alignment vertical="top" wrapText="1"/>
    </xf>
    <xf numFmtId="173" fontId="0" fillId="8" borderId="11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6" borderId="15" xfId="0" applyFill="1" applyBorder="1" applyAlignment="1">
      <alignment horizontal="center" wrapText="1"/>
    </xf>
    <xf numFmtId="0" fontId="0" fillId="6" borderId="6" xfId="0" applyFill="1" applyBorder="1" applyAlignment="1">
      <alignment horizontal="center"/>
    </xf>
    <xf numFmtId="0" fontId="0" fillId="6" borderId="6" xfId="0" applyFill="1" applyBorder="1" applyAlignment="1">
      <alignment horizontal="center" wrapText="1"/>
    </xf>
    <xf numFmtId="0" fontId="0" fillId="6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5" borderId="6" xfId="0" applyFill="1" applyBorder="1" applyAlignment="1">
      <alignment horizontal="center" wrapText="1"/>
    </xf>
    <xf numFmtId="0" fontId="0" fillId="5" borderId="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5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1.00390625" style="0" customWidth="1"/>
    <col min="2" max="2" width="16.7109375" style="0" customWidth="1"/>
    <col min="3" max="3" width="14.140625" style="0" customWidth="1"/>
    <col min="4" max="6" width="9.8515625" style="0" customWidth="1"/>
    <col min="7" max="7" width="34.7109375" style="0" customWidth="1"/>
  </cols>
  <sheetData>
    <row r="1" spans="1:6" s="57" customFormat="1" ht="54" customHeight="1">
      <c r="A1" s="68" t="s">
        <v>44</v>
      </c>
      <c r="B1" s="68"/>
      <c r="C1" s="68"/>
      <c r="D1" s="68"/>
      <c r="E1" s="68"/>
      <c r="F1" s="68"/>
    </row>
    <row r="2" spans="1:6" ht="27.75" customHeight="1">
      <c r="A2" s="69" t="s">
        <v>45</v>
      </c>
      <c r="B2" s="66" t="s">
        <v>22</v>
      </c>
      <c r="C2" s="66"/>
      <c r="D2" s="67" t="s">
        <v>42</v>
      </c>
      <c r="E2" s="65"/>
      <c r="F2" s="65"/>
    </row>
    <row r="3" spans="1:6" ht="25.5">
      <c r="A3" s="69"/>
      <c r="B3" s="66"/>
      <c r="C3" s="66"/>
      <c r="D3" s="43" t="s">
        <v>25</v>
      </c>
      <c r="E3" s="43" t="s">
        <v>26</v>
      </c>
      <c r="F3" s="43" t="s">
        <v>27</v>
      </c>
    </row>
    <row r="4" spans="1:6" ht="38.25">
      <c r="A4" s="70"/>
      <c r="B4" s="65"/>
      <c r="C4" s="49" t="s">
        <v>29</v>
      </c>
      <c r="D4" s="44">
        <v>46</v>
      </c>
      <c r="E4" s="44">
        <v>31</v>
      </c>
      <c r="F4" s="44">
        <v>18</v>
      </c>
    </row>
    <row r="5" spans="1:6" ht="38.25">
      <c r="A5" s="71"/>
      <c r="B5" s="65"/>
      <c r="C5" s="49" t="s">
        <v>6</v>
      </c>
      <c r="D5" s="44">
        <v>249</v>
      </c>
      <c r="E5" s="44">
        <v>149</v>
      </c>
      <c r="F5" s="44">
        <v>75</v>
      </c>
    </row>
    <row r="6" spans="1:6" ht="38.25">
      <c r="A6" s="71"/>
      <c r="B6" s="65"/>
      <c r="C6" s="44" t="s">
        <v>30</v>
      </c>
      <c r="D6" s="44">
        <v>1</v>
      </c>
      <c r="E6" s="44">
        <v>1</v>
      </c>
      <c r="F6" s="44">
        <v>1</v>
      </c>
    </row>
    <row r="7" spans="1:6" ht="38.25">
      <c r="A7" s="71"/>
      <c r="B7" s="65"/>
      <c r="C7" s="44" t="s">
        <v>8</v>
      </c>
      <c r="D7" s="44">
        <v>0.03</v>
      </c>
      <c r="E7" s="44">
        <v>0.03</v>
      </c>
      <c r="F7" s="44">
        <v>0.03</v>
      </c>
    </row>
    <row r="8" spans="1:6" ht="38.25">
      <c r="A8" s="71"/>
      <c r="B8" s="65"/>
      <c r="C8" s="44" t="s">
        <v>35</v>
      </c>
      <c r="D8" s="45">
        <f>D7*D4/60</f>
        <v>0.023</v>
      </c>
      <c r="E8" s="45">
        <f>E7*E4/60</f>
        <v>0.015499999999999998</v>
      </c>
      <c r="F8" s="45">
        <f>F7*F4/60</f>
        <v>0.009000000000000001</v>
      </c>
    </row>
    <row r="9" spans="1:6" ht="38.25">
      <c r="A9" s="72"/>
      <c r="B9" s="49" t="s">
        <v>28</v>
      </c>
      <c r="C9" s="44" t="s">
        <v>31</v>
      </c>
      <c r="D9" s="45">
        <f>D6*D8/(100-D6)</f>
        <v>0.0002323232323232323</v>
      </c>
      <c r="E9" s="45">
        <f>E6*E8/(100-E6)</f>
        <v>0.00015656565656565655</v>
      </c>
      <c r="F9" s="45">
        <f>F6*F8/(100-F6)</f>
        <v>9.090909090909092E-05</v>
      </c>
    </row>
    <row r="10" spans="1:6" ht="51">
      <c r="A10" s="58" t="s">
        <v>46</v>
      </c>
      <c r="B10" s="44" t="s">
        <v>36</v>
      </c>
      <c r="C10" s="44" t="s">
        <v>32</v>
      </c>
      <c r="D10" s="46">
        <f>1000*1000*D9</f>
        <v>232.3232323232323</v>
      </c>
      <c r="E10" s="46">
        <f>1000*1000*E9</f>
        <v>156.56565656565655</v>
      </c>
      <c r="F10" s="51">
        <f>1000*1000*F9</f>
        <v>90.90909090909092</v>
      </c>
    </row>
    <row r="11" spans="1:7" ht="105.75" customHeight="1">
      <c r="A11" s="59" t="s">
        <v>47</v>
      </c>
      <c r="B11" s="44" t="s">
        <v>43</v>
      </c>
      <c r="C11" s="44" t="s">
        <v>32</v>
      </c>
      <c r="D11" s="46">
        <f>1000*1000*D9/3.5</f>
        <v>66.37806637806638</v>
      </c>
      <c r="E11" s="46">
        <f>1000*1000*E9/3.5</f>
        <v>44.73304473304473</v>
      </c>
      <c r="F11" s="55">
        <f>1000*1000*F9/3.5</f>
        <v>25.974025974025977</v>
      </c>
      <c r="G11" s="56" t="s">
        <v>37</v>
      </c>
    </row>
    <row r="12" spans="1:7" ht="38.25" customHeight="1">
      <c r="A12" s="61" t="s">
        <v>48</v>
      </c>
      <c r="B12" s="62" t="s">
        <v>52</v>
      </c>
      <c r="C12" s="62" t="s">
        <v>49</v>
      </c>
      <c r="D12" s="47">
        <f>60*D10/D5</f>
        <v>55.98150176463429</v>
      </c>
      <c r="E12" s="63">
        <f>60*E10/E5</f>
        <v>63.04657311368721</v>
      </c>
      <c r="F12" s="63">
        <f>60*F10/F5</f>
        <v>72.72727272727273</v>
      </c>
      <c r="G12" s="61" t="s">
        <v>50</v>
      </c>
    </row>
    <row r="13" spans="1:6" ht="38.25">
      <c r="A13" s="58" t="s">
        <v>48</v>
      </c>
      <c r="B13" s="49" t="s">
        <v>38</v>
      </c>
      <c r="C13" s="44" t="s">
        <v>33</v>
      </c>
      <c r="D13" s="47">
        <f>D10*60/D5/7</f>
        <v>7.997357394947755</v>
      </c>
      <c r="E13" s="48">
        <f>E10*60/E5/7</f>
        <v>9.006653301955316</v>
      </c>
      <c r="F13" s="48">
        <f>F10*60/F5/7</f>
        <v>10.389610389610391</v>
      </c>
    </row>
    <row r="14" spans="1:6" ht="38.25">
      <c r="A14" s="58" t="s">
        <v>48</v>
      </c>
      <c r="B14" s="49" t="s">
        <v>39</v>
      </c>
      <c r="C14" s="44" t="s">
        <v>34</v>
      </c>
      <c r="D14" s="47">
        <f>D10*60/D5/9.4</f>
        <v>5.955478911131307</v>
      </c>
      <c r="E14" s="48">
        <f>E10*60/E5/9.4</f>
        <v>6.707082246136937</v>
      </c>
      <c r="F14" s="48">
        <f>F10*60/F5/9.4</f>
        <v>7.7369439071566735</v>
      </c>
    </row>
    <row r="15" spans="1:7" ht="63.75" customHeight="1">
      <c r="A15" s="60" t="s">
        <v>48</v>
      </c>
      <c r="B15" s="52" t="s">
        <v>40</v>
      </c>
      <c r="C15" s="53" t="s">
        <v>33</v>
      </c>
      <c r="D15" s="54">
        <f>((D8*D6)/(100-1))*(60000000/(D5*2*3.5))</f>
        <v>7.997357394947755</v>
      </c>
      <c r="E15" s="54">
        <f>((E8*E6)/(100-1))*(60000000/(E5*2*3.5))</f>
        <v>9.006653301955314</v>
      </c>
      <c r="F15" s="54">
        <f>((F8*F6)/(100-1))*(60000000/(F5*2*3.5))</f>
        <v>10.389610389610391</v>
      </c>
      <c r="G15" s="60" t="s">
        <v>51</v>
      </c>
    </row>
    <row r="16" ht="12.75">
      <c r="D16" s="50"/>
    </row>
    <row r="17" spans="2:6" ht="27.75" customHeight="1">
      <c r="B17" s="64" t="s">
        <v>41</v>
      </c>
      <c r="C17" s="64"/>
      <c r="D17" s="64"/>
      <c r="E17" s="64"/>
      <c r="F17" s="64"/>
    </row>
  </sheetData>
  <mergeCells count="8">
    <mergeCell ref="A1:F1"/>
    <mergeCell ref="A2:A3"/>
    <mergeCell ref="A4:A9"/>
    <mergeCell ref="B17:F17"/>
    <mergeCell ref="B4:B8"/>
    <mergeCell ref="C2:C3"/>
    <mergeCell ref="B2:B3"/>
    <mergeCell ref="D2:F2"/>
  </mergeCells>
  <printOptions/>
  <pageMargins left="0.15748031496062992" right="0.15748031496062992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3">
      <selection activeCell="C6" sqref="C6"/>
    </sheetView>
  </sheetViews>
  <sheetFormatPr defaultColWidth="9.140625" defaultRowHeight="12.75"/>
  <cols>
    <col min="1" max="1" width="10.421875" style="0" customWidth="1"/>
    <col min="2" max="2" width="10.8515625" style="0" customWidth="1"/>
    <col min="6" max="6" width="2.140625" style="0" customWidth="1"/>
    <col min="10" max="10" width="2.140625" style="0" customWidth="1"/>
    <col min="14" max="14" width="2.140625" style="0" customWidth="1"/>
  </cols>
  <sheetData>
    <row r="1" spans="1:17" ht="27" customHeight="1">
      <c r="A1" s="32"/>
      <c r="B1" s="20"/>
      <c r="C1" s="85" t="s">
        <v>13</v>
      </c>
      <c r="D1" s="83"/>
      <c r="E1" s="83"/>
      <c r="F1" s="23"/>
      <c r="G1" s="82" t="s">
        <v>14</v>
      </c>
      <c r="H1" s="83"/>
      <c r="I1" s="84"/>
      <c r="J1" s="37"/>
      <c r="K1" s="73" t="s">
        <v>18</v>
      </c>
      <c r="L1" s="74"/>
      <c r="M1" s="74"/>
      <c r="N1" s="31"/>
      <c r="O1" s="75" t="s">
        <v>19</v>
      </c>
      <c r="P1" s="74"/>
      <c r="Q1" s="76"/>
    </row>
    <row r="2" spans="1:17" ht="12.75">
      <c r="A2" s="33"/>
      <c r="B2" s="80"/>
      <c r="C2" s="77" t="s">
        <v>0</v>
      </c>
      <c r="D2" s="78"/>
      <c r="E2" s="78"/>
      <c r="F2" s="18"/>
      <c r="G2" s="78" t="s">
        <v>0</v>
      </c>
      <c r="H2" s="78"/>
      <c r="I2" s="79"/>
      <c r="J2" s="18"/>
      <c r="K2" s="77" t="s">
        <v>0</v>
      </c>
      <c r="L2" s="78"/>
      <c r="M2" s="78"/>
      <c r="N2" s="18"/>
      <c r="O2" s="78" t="s">
        <v>0</v>
      </c>
      <c r="P2" s="78"/>
      <c r="Q2" s="79"/>
    </row>
    <row r="3" spans="1:17" ht="39" thickBot="1">
      <c r="A3" s="38" t="s">
        <v>22</v>
      </c>
      <c r="B3" s="81"/>
      <c r="C3" s="39" t="s">
        <v>2</v>
      </c>
      <c r="D3" s="40" t="s">
        <v>1</v>
      </c>
      <c r="E3" s="40" t="s">
        <v>3</v>
      </c>
      <c r="F3" s="28"/>
      <c r="G3" s="40" t="s">
        <v>2</v>
      </c>
      <c r="H3" s="40" t="s">
        <v>1</v>
      </c>
      <c r="I3" s="41" t="s">
        <v>3</v>
      </c>
      <c r="J3" s="28"/>
      <c r="K3" s="39" t="s">
        <v>2</v>
      </c>
      <c r="L3" s="40" t="s">
        <v>1</v>
      </c>
      <c r="M3" s="40" t="s">
        <v>3</v>
      </c>
      <c r="N3" s="28"/>
      <c r="O3" s="40" t="s">
        <v>2</v>
      </c>
      <c r="P3" s="40" t="s">
        <v>1</v>
      </c>
      <c r="Q3" s="41" t="s">
        <v>3</v>
      </c>
    </row>
    <row r="4" spans="1:17" ht="38.25">
      <c r="A4" s="33"/>
      <c r="B4" s="21" t="s">
        <v>4</v>
      </c>
      <c r="C4" s="7">
        <v>50</v>
      </c>
      <c r="D4" s="6">
        <v>33</v>
      </c>
      <c r="E4" s="6">
        <v>19</v>
      </c>
      <c r="F4" s="19"/>
      <c r="G4" s="6">
        <v>50</v>
      </c>
      <c r="H4" s="6">
        <v>33</v>
      </c>
      <c r="I4" s="8">
        <v>19</v>
      </c>
      <c r="J4" s="19"/>
      <c r="K4" s="7">
        <v>50</v>
      </c>
      <c r="L4" s="6">
        <v>33</v>
      </c>
      <c r="M4" s="6">
        <v>19</v>
      </c>
      <c r="N4" s="19"/>
      <c r="O4" s="6">
        <v>50</v>
      </c>
      <c r="P4" s="6">
        <v>33</v>
      </c>
      <c r="Q4" s="8">
        <v>19</v>
      </c>
    </row>
    <row r="5" spans="1:17" ht="51">
      <c r="A5" s="33"/>
      <c r="B5" s="21" t="s">
        <v>5</v>
      </c>
      <c r="C5" s="24">
        <v>48</v>
      </c>
      <c r="D5" s="9">
        <v>31</v>
      </c>
      <c r="E5" s="9">
        <v>18</v>
      </c>
      <c r="F5" s="19"/>
      <c r="G5" s="17">
        <v>48</v>
      </c>
      <c r="H5" s="9">
        <v>31</v>
      </c>
      <c r="I5" s="11">
        <v>18</v>
      </c>
      <c r="J5" s="19"/>
      <c r="K5" s="24">
        <v>35</v>
      </c>
      <c r="L5" s="9">
        <v>31</v>
      </c>
      <c r="M5" s="9">
        <v>18</v>
      </c>
      <c r="N5" s="19"/>
      <c r="O5" s="17">
        <v>35</v>
      </c>
      <c r="P5" s="9">
        <v>31</v>
      </c>
      <c r="Q5" s="11">
        <v>18</v>
      </c>
    </row>
    <row r="6" spans="1:17" ht="38.25">
      <c r="A6" s="33"/>
      <c r="B6" s="21" t="s">
        <v>6</v>
      </c>
      <c r="C6" s="10">
        <v>249</v>
      </c>
      <c r="D6" s="9">
        <v>149</v>
      </c>
      <c r="E6" s="9">
        <v>75</v>
      </c>
      <c r="F6" s="19"/>
      <c r="G6" s="9">
        <v>249</v>
      </c>
      <c r="H6" s="9">
        <v>149</v>
      </c>
      <c r="I6" s="11">
        <v>75</v>
      </c>
      <c r="J6" s="19"/>
      <c r="K6" s="10">
        <v>249</v>
      </c>
      <c r="L6" s="9">
        <v>149</v>
      </c>
      <c r="M6" s="9">
        <v>75</v>
      </c>
      <c r="N6" s="19"/>
      <c r="O6" s="9">
        <v>249</v>
      </c>
      <c r="P6" s="9">
        <v>149</v>
      </c>
      <c r="Q6" s="11">
        <v>75</v>
      </c>
    </row>
    <row r="7" spans="1:17" ht="25.5">
      <c r="A7" s="33"/>
      <c r="B7" s="11" t="s">
        <v>7</v>
      </c>
      <c r="C7" s="10">
        <v>1</v>
      </c>
      <c r="D7" s="9">
        <v>1</v>
      </c>
      <c r="E7" s="9">
        <v>1</v>
      </c>
      <c r="F7" s="19"/>
      <c r="G7" s="9">
        <v>1</v>
      </c>
      <c r="H7" s="9">
        <v>1</v>
      </c>
      <c r="I7" s="11">
        <v>1</v>
      </c>
      <c r="J7" s="19"/>
      <c r="K7" s="10">
        <v>1</v>
      </c>
      <c r="L7" s="9">
        <v>1</v>
      </c>
      <c r="M7" s="9">
        <v>1</v>
      </c>
      <c r="N7" s="19"/>
      <c r="O7" s="9">
        <v>1</v>
      </c>
      <c r="P7" s="9">
        <v>1</v>
      </c>
      <c r="Q7" s="11">
        <v>1</v>
      </c>
    </row>
    <row r="8" spans="1:17" ht="51">
      <c r="A8" s="33"/>
      <c r="B8" s="11" t="s">
        <v>8</v>
      </c>
      <c r="C8" s="10">
        <v>0.03</v>
      </c>
      <c r="D8" s="9">
        <v>0.03</v>
      </c>
      <c r="E8" s="9">
        <v>0.03</v>
      </c>
      <c r="F8" s="19"/>
      <c r="G8" s="9">
        <v>0.03</v>
      </c>
      <c r="H8" s="9">
        <v>0.03</v>
      </c>
      <c r="I8" s="11">
        <v>0.03</v>
      </c>
      <c r="J8" s="19"/>
      <c r="K8" s="10">
        <v>0.03</v>
      </c>
      <c r="L8" s="9">
        <v>0.03</v>
      </c>
      <c r="M8" s="9">
        <v>0.03</v>
      </c>
      <c r="N8" s="19"/>
      <c r="O8" s="9">
        <v>0.03</v>
      </c>
      <c r="P8" s="9">
        <v>0.03</v>
      </c>
      <c r="Q8" s="11">
        <v>0.03</v>
      </c>
    </row>
    <row r="9" spans="1:17" ht="25.5">
      <c r="A9" s="33"/>
      <c r="B9" s="11" t="s">
        <v>9</v>
      </c>
      <c r="C9" s="13">
        <f>C8*C5/60</f>
        <v>0.024</v>
      </c>
      <c r="D9" s="12">
        <f>D8*D5/60</f>
        <v>0.015499999999999998</v>
      </c>
      <c r="E9" s="12">
        <f>E8*E5/60</f>
        <v>0.009000000000000001</v>
      </c>
      <c r="F9" s="19"/>
      <c r="G9" s="12">
        <f>G8*G5/60</f>
        <v>0.024</v>
      </c>
      <c r="H9" s="12">
        <f>H8*H5/60</f>
        <v>0.015499999999999998</v>
      </c>
      <c r="I9" s="14">
        <f>I8*I5/60</f>
        <v>0.009000000000000001</v>
      </c>
      <c r="J9" s="19"/>
      <c r="K9" s="13">
        <f>K8*K5/60</f>
        <v>0.0175</v>
      </c>
      <c r="L9" s="12">
        <f>L8*L5/60</f>
        <v>0.015499999999999998</v>
      </c>
      <c r="M9" s="12">
        <f>M8*M5/60</f>
        <v>0.009000000000000001</v>
      </c>
      <c r="N9" s="19"/>
      <c r="O9" s="12">
        <f>O8*O5/60</f>
        <v>0.0175</v>
      </c>
      <c r="P9" s="12">
        <f>P8*P5/60</f>
        <v>0.015499999999999998</v>
      </c>
      <c r="Q9" s="14">
        <f>Q8*Q5/60</f>
        <v>0.009000000000000001</v>
      </c>
    </row>
    <row r="10" spans="1:17" ht="25.5">
      <c r="A10" s="33" t="s">
        <v>10</v>
      </c>
      <c r="B10" s="11" t="s">
        <v>20</v>
      </c>
      <c r="C10" s="13">
        <f>C7*C9/(100-C7)</f>
        <v>0.00024242424242424242</v>
      </c>
      <c r="D10" s="12">
        <f>D7*D9/(100-D7)</f>
        <v>0.00015656565656565655</v>
      </c>
      <c r="E10" s="12">
        <f>E7*E9/(100-E7)</f>
        <v>9.090909090909092E-05</v>
      </c>
      <c r="F10" s="19"/>
      <c r="G10" s="12">
        <f>G7*G9/(100-G7)</f>
        <v>0.00024242424242424242</v>
      </c>
      <c r="H10" s="12">
        <f>H7*H9/(100-H7)</f>
        <v>0.00015656565656565655</v>
      </c>
      <c r="I10" s="14">
        <f>I7*I9/(100-I7)</f>
        <v>9.090909090909092E-05</v>
      </c>
      <c r="J10" s="19"/>
      <c r="K10" s="13">
        <f>K7*K9/(100-K7)</f>
        <v>0.0001767676767676768</v>
      </c>
      <c r="L10" s="12">
        <f>L7*L9/(100-L7)</f>
        <v>0.00015656565656565655</v>
      </c>
      <c r="M10" s="12">
        <f>M7*M9/(100-M7)</f>
        <v>9.090909090909092E-05</v>
      </c>
      <c r="N10" s="19"/>
      <c r="O10" s="12">
        <f>O7*O9/(100-O7)</f>
        <v>0.0001767676767676768</v>
      </c>
      <c r="P10" s="12">
        <f>P7*P9/(100-P7)</f>
        <v>0.00015656565656565655</v>
      </c>
      <c r="Q10" s="14">
        <f>Q7*Q9/(100-Q7)</f>
        <v>9.090909090909092E-05</v>
      </c>
    </row>
    <row r="11" spans="1:17" ht="25.5">
      <c r="A11" s="34" t="s">
        <v>15</v>
      </c>
      <c r="B11" s="11" t="s">
        <v>21</v>
      </c>
      <c r="C11" s="16">
        <f>1000*1000*C10</f>
        <v>242.4242424242424</v>
      </c>
      <c r="D11" s="15">
        <f>1000*1000*D10</f>
        <v>156.56565656565655</v>
      </c>
      <c r="E11" s="1">
        <f>1000*1000*E10</f>
        <v>90.90909090909092</v>
      </c>
      <c r="F11" s="19"/>
      <c r="G11" s="15">
        <f>1000*1000*G10</f>
        <v>242.4242424242424</v>
      </c>
      <c r="H11" s="15">
        <f>1000*1000*H10</f>
        <v>156.56565656565655</v>
      </c>
      <c r="I11" s="2">
        <f>1000*1000*I10</f>
        <v>90.90909090909092</v>
      </c>
      <c r="J11" s="19"/>
      <c r="K11" s="16">
        <f>1000*1000*K10</f>
        <v>176.7676767676768</v>
      </c>
      <c r="L11" s="15">
        <f>1000*1000*L10</f>
        <v>156.56565656565655</v>
      </c>
      <c r="M11" s="1">
        <f>1000*1000*M10</f>
        <v>90.90909090909092</v>
      </c>
      <c r="N11" s="19"/>
      <c r="O11" s="15">
        <f>1000*1000*O10</f>
        <v>176.7676767676768</v>
      </c>
      <c r="P11" s="15">
        <f>1000*1000*P10</f>
        <v>156.56565656565655</v>
      </c>
      <c r="Q11" s="2">
        <f>1000*1000*Q10</f>
        <v>90.90909090909092</v>
      </c>
    </row>
    <row r="12" spans="1:17" ht="38.25">
      <c r="A12" s="35" t="s">
        <v>16</v>
      </c>
      <c r="B12" s="11" t="s">
        <v>11</v>
      </c>
      <c r="C12" s="25">
        <f>C11*60/C6/7</f>
        <v>8.345068586032442</v>
      </c>
      <c r="D12" s="5">
        <f>D11*60/D6/7</f>
        <v>9.006653301955316</v>
      </c>
      <c r="E12" s="5">
        <f>E11*60/E6/7</f>
        <v>10.389610389610391</v>
      </c>
      <c r="F12" s="19"/>
      <c r="G12" s="3">
        <f>G11*60/G6/12</f>
        <v>4.8679566751855905</v>
      </c>
      <c r="H12" s="5">
        <f>H11*60/H6/12</f>
        <v>5.2538810928072674</v>
      </c>
      <c r="I12" s="26">
        <f>I11*60/I6/12</f>
        <v>6.060606060606061</v>
      </c>
      <c r="J12" s="19"/>
      <c r="K12" s="25">
        <f>K11*60/K6/7</f>
        <v>6.0849458439819895</v>
      </c>
      <c r="L12" s="5">
        <f>L11*60/L6/7</f>
        <v>9.006653301955316</v>
      </c>
      <c r="M12" s="5">
        <f>M11*60/M6/7</f>
        <v>10.389610389610391</v>
      </c>
      <c r="N12" s="19"/>
      <c r="O12" s="3">
        <f>O11*60/O6/12</f>
        <v>3.549551742322827</v>
      </c>
      <c r="P12" s="5">
        <f>P11*60/P6/12</f>
        <v>5.2538810928072674</v>
      </c>
      <c r="Q12" s="26">
        <f>Q11*60/Q6/12</f>
        <v>6.060606060606061</v>
      </c>
    </row>
    <row r="13" spans="1:17" ht="39" thickBot="1">
      <c r="A13" s="36" t="s">
        <v>17</v>
      </c>
      <c r="B13" s="22" t="s">
        <v>12</v>
      </c>
      <c r="C13" s="27">
        <f>C11*60/C6/9.4</f>
        <v>6.214412776832669</v>
      </c>
      <c r="D13" s="4">
        <f>D11*60/D6/9.4</f>
        <v>6.707082246136937</v>
      </c>
      <c r="E13" s="4">
        <f>E11*60/E6/9.4</f>
        <v>7.7369439071566735</v>
      </c>
      <c r="F13" s="28"/>
      <c r="G13" s="29">
        <f>G11*60/G6/14</f>
        <v>4.172534293016221</v>
      </c>
      <c r="H13" s="4">
        <f>H11*60/H6/14</f>
        <v>4.503326650977658</v>
      </c>
      <c r="I13" s="30">
        <f>I11*60/I6/14</f>
        <v>5.194805194805196</v>
      </c>
      <c r="J13" s="19"/>
      <c r="K13" s="27">
        <f>K11*60/K6/9.4</f>
        <v>4.531342649773822</v>
      </c>
      <c r="L13" s="4">
        <f>L11*60/L6/9.4</f>
        <v>6.707082246136937</v>
      </c>
      <c r="M13" s="4">
        <f>M11*60/M6/9.4</f>
        <v>7.7369439071566735</v>
      </c>
      <c r="N13" s="28"/>
      <c r="O13" s="29">
        <f>O11*60/O6/14</f>
        <v>3.0424729219909947</v>
      </c>
      <c r="P13" s="4">
        <f>P11*60/P6/14</f>
        <v>4.503326650977658</v>
      </c>
      <c r="Q13" s="30">
        <f>Q11*60/Q6/14</f>
        <v>5.194805194805196</v>
      </c>
    </row>
    <row r="14" spans="1:17" ht="39" thickBot="1">
      <c r="A14" s="36" t="s">
        <v>24</v>
      </c>
      <c r="B14" s="22" t="s">
        <v>23</v>
      </c>
      <c r="C14" s="25">
        <f>C11*60/C6/13.4</f>
        <v>4.359364186733364</v>
      </c>
      <c r="D14" s="42">
        <f>D11*60/D6/13.4</f>
        <v>4.704968142812478</v>
      </c>
      <c r="E14" s="42">
        <f>E11*60/E6/13.4</f>
        <v>5.4274084124830395</v>
      </c>
      <c r="G14" s="3">
        <f>G11*60/G6/15.5</f>
        <v>3.7687406517565862</v>
      </c>
      <c r="H14" s="5">
        <f>H11*60/H6/15.5</f>
        <v>4.067520846044336</v>
      </c>
      <c r="I14" s="5">
        <f>I11*60/I6/15.5</f>
        <v>4.69208211143695</v>
      </c>
      <c r="K14" s="25">
        <f>K11*60/K6/13.4</f>
        <v>3.178703052826412</v>
      </c>
      <c r="L14" s="42">
        <f>L11*60/L6/13.4</f>
        <v>4.704968142812478</v>
      </c>
      <c r="M14" s="42">
        <f>M11*60/M6/13.4</f>
        <v>5.4274084124830395</v>
      </c>
      <c r="O14" s="3">
        <f>O11*60/O6/15.5</f>
        <v>2.7480400585725113</v>
      </c>
      <c r="P14" s="5">
        <f>P11*60/P6/15.5</f>
        <v>4.067520846044336</v>
      </c>
      <c r="Q14" s="5">
        <f>Q11*60/Q6/15.5</f>
        <v>4.69208211143695</v>
      </c>
    </row>
  </sheetData>
  <mergeCells count="9">
    <mergeCell ref="B2:B3"/>
    <mergeCell ref="C2:E2"/>
    <mergeCell ref="G2:I2"/>
    <mergeCell ref="G1:I1"/>
    <mergeCell ref="C1:E1"/>
    <mergeCell ref="K1:M1"/>
    <mergeCell ref="O1:Q1"/>
    <mergeCell ref="K2:M2"/>
    <mergeCell ref="O2:Q2"/>
  </mergeCells>
  <printOptions/>
  <pageMargins left="0.16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Volvo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Volvo</dc:creator>
  <cp:keywords/>
  <dc:description/>
  <cp:lastModifiedBy>Gianotti</cp:lastModifiedBy>
  <cp:lastPrinted>2010-04-09T15:07:42Z</cp:lastPrinted>
  <dcterms:created xsi:type="dcterms:W3CDTF">2009-06-15T08:14:25Z</dcterms:created>
  <dcterms:modified xsi:type="dcterms:W3CDTF">2010-06-03T18:23:50Z</dcterms:modified>
  <cp:category/>
  <cp:version/>
  <cp:contentType/>
  <cp:contentStatus/>
</cp:coreProperties>
</file>