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stolze\Desktop\replies\Bosnia\"/>
    </mc:Choice>
  </mc:AlternateContent>
  <bookViews>
    <workbookView xWindow="0" yWindow="0" windowWidth="28800" windowHeight="11610" tabRatio="787" activeTab="3"/>
  </bookViews>
  <sheets>
    <sheet name="JQ1|Primary Products|Production" sheetId="1" r:id="rId1"/>
    <sheet name="JQ2 | Primary Products | Trade" sheetId="2" r:id="rId2"/>
    <sheet name="JQ3 | Secondary Products| Trade" sheetId="23" r:id="rId3"/>
    <sheet name="ECE-EU | Species | Trade" sheetId="51" r:id="rId4"/>
    <sheet name="Notes" sheetId="25" state="hidden" r:id="rId5"/>
    <sheet name="Validation" sheetId="21" state="hidden" r:id="rId6"/>
    <sheet name="Upload" sheetId="22" state="hidden" r:id="rId7"/>
  </sheets>
  <definedNames>
    <definedName name="_xlnm.Print_Area" localSheetId="3">'ECE-EU | Species | Trade'!$A$4:$M$43</definedName>
    <definedName name="_xlnm.Print_Area" localSheetId="0">'JQ1|Primary Products|Production'!$A$1:$E$82</definedName>
    <definedName name="_xlnm.Print_Area" localSheetId="1">'JQ2 | Primary Products | Trade'!$A$2:$K$70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Trade'!$A$2:$K$70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71027"/>
  <customWorkbookViews>
    <customWorkbookView name="ITTO - Personal View" guid="{E59B5840-EF58-11D3-B672-B1E0953C1B26}" mergeInterval="0" personalView="1" maximized="1" windowWidth="796" windowHeight="466" tabRatio="601" activeSheetId="1"/>
  </customWorkbookViews>
</workbook>
</file>

<file path=xl/calcChain.xml><?xml version="1.0" encoding="utf-8"?>
<calcChain xmlns="http://schemas.openxmlformats.org/spreadsheetml/2006/main">
  <c r="L19" i="1" l="1"/>
  <c r="K19" i="1"/>
  <c r="AF28" i="51" l="1"/>
  <c r="AF22" i="51"/>
  <c r="AF16" i="51"/>
  <c r="AF19" i="5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U15" i="1" s="1"/>
  <c r="S15" i="1"/>
  <c r="T14" i="1"/>
  <c r="S14" i="1"/>
  <c r="U17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8" i="1"/>
  <c r="K18" i="1"/>
  <c r="L17" i="1"/>
  <c r="K17" i="1"/>
  <c r="K14" i="1"/>
  <c r="K13" i="1"/>
  <c r="S22" i="1" l="1"/>
  <c r="S23" i="1" s="1"/>
  <c r="T22" i="1"/>
  <c r="U16" i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5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H13" i="51"/>
  <c r="AF13" i="51"/>
  <c r="AM28" i="51"/>
  <c r="AL28" i="51"/>
  <c r="AK28" i="51"/>
  <c r="AJ28" i="51"/>
  <c r="AI28" i="51"/>
  <c r="AH28" i="51"/>
  <c r="AG28" i="51"/>
  <c r="AM22" i="51"/>
  <c r="AL22" i="51"/>
  <c r="AK22" i="51"/>
  <c r="AJ22" i="51"/>
  <c r="AI22" i="51"/>
  <c r="AH22" i="51"/>
  <c r="AG22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>
  <authors>
    <author>McCusker 14/6/07</author>
  </authors>
  <commentList>
    <comment ref="R11" authorId="0" shapeId="0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<sst xmlns="http://schemas.openxmlformats.org/spreadsheetml/2006/main" count="1051" uniqueCount="308">
  <si>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</si>
  <si>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</si>
  <si>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</si>
  <si>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</si>
  <si>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</si>
  <si>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</si>
  <si>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</si>
  <si>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</si>
  <si>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</si>
  <si>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</si>
  <si>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</si>
  <si>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</si>
  <si>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</si>
  <si>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</si>
  <si>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</si>
  <si>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</si>
  <si>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</si>
  <si>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</si>
  <si>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</si>
  <si>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</si>
  <si>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</si>
  <si>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</si>
  <si>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</si>
  <si>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</si>
  <si>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</si>
  <si>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</si>
  <si>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</si>
  <si>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</si>
  <si>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</si>
  <si>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</si>
  <si>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</si>
  <si>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</si>
  <si>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</si>
  <si>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</si>
  <si>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</si>
  <si>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</si>
  <si>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</si>
  <si>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</si>
  <si>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</si>
  <si>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</si>
  <si>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</si>
  <si>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</si>
  <si>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</si>
  <si>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</si>
  <si>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</si>
  <si>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</si>
  <si>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</si>
  <si>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</si>
  <si>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</si>
  <si>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</si>
  <si>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</si>
  <si>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</si>
  <si>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</si>
  <si>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</si>
  <si>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</si>
  <si>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</si>
  <si>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</si>
  <si>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</si>
  <si>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</si>
  <si>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</si>
  <si>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</si>
  <si>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</si>
  <si>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Country: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</si>
  <si>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</si>
  <si>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</si>
  <si>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</si>
  <si>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</si>
  <si>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</si>
  <si>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</si>
  <si>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</si>
  <si>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</si>
  <si>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</si>
  <si>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</si>
  <si>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</si>
  <si>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</si>
  <si>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</si>
  <si>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</si>
  <si>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</si>
  <si>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</si>
  <si>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</si>
  <si>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</si>
  <si>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</si>
  <si>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</si>
  <si>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</si>
  <si>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</si>
  <si>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</si>
  <si>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</si>
  <si>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</si>
  <si>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</si>
  <si>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</si>
  <si>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</si>
  <si>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</si>
  <si>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</si>
  <si>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</si>
  <si>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</si>
  <si>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</si>
  <si>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</si>
  <si>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</si>
  <si>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</si>
  <si>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</si>
  <si>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</si>
  <si>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</si>
  <si>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</si>
  <si>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</si>
  <si>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</si>
  <si>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</si>
  <si>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</si>
  <si>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</si>
  <si>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</si>
  <si>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</si>
  <si>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</si>
  <si>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</si>
  <si>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</si>
  <si>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</si>
  <si>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</si>
  <si>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</si>
  <si>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</si>
  <si>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</si>
  <si>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</si>
  <si>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</si>
  <si>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</si>
  <si>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</si>
  <si>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</si>
  <si>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</si>
  <si>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</si>
  <si>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</si>
  <si>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</si>
  <si>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</si>
  <si>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</si>
  <si>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</si>
  <si>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</si>
  <si>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of which: ORIENTED STRANDBOARD (OSB)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</si>
  <si>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</si>
  <si>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</si>
  <si>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</si>
  <si>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</si>
  <si>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</si>
  <si>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</si>
  <si>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</si>
  <si>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</si>
  <si>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</si>
  <si>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</si>
  <si>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</si>
  <si>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</si>
  <si>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</si>
  <si>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</si>
  <si>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</si>
  <si>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</si>
  <si>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</si>
  <si>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</si>
  <si>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PARTICLE BOARD, ORIENTED STRANDBOARD (OSB) AND SIMILAR BOARD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</si>
  <si>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</si>
  <si>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</si>
  <si>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</si>
  <si>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</si>
  <si>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</si>
  <si>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</si>
  <si>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</si>
  <si>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</si>
  <si>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</si>
  <si>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</si>
  <si>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</si>
  <si>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</si>
  <si>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</si>
  <si>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</si>
  <si>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</si>
  <si>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</si>
  <si>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</si>
  <si>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</si>
  <si>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</si>
  <si>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</si>
  <si>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</si>
  <si>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</si>
  <si>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</si>
  <si>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</si>
  <si>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</si>
  <si>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</si>
  <si>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</si>
  <si>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</si>
  <si>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</si>
  <si>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</si>
  <si>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</si>
  <si>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</si>
  <si>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</si>
  <si>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</si>
  <si>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</si>
  <si>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</si>
  <si>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</si>
  <si>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</si>
  <si>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</si>
  <si>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</si>
  <si>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</si>
  <si>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</si>
  <si>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</si>
  <si>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</si>
  <si>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</si>
  <si>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</si>
  <si>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</si>
  <si>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</si>
  <si>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</si>
  <si>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</si>
  <si>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</si>
  <si>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</si>
  <si>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</si>
  <si>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</si>
  <si>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</si>
  <si>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</si>
  <si>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</si>
  <si>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</si>
  <si>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</si>
  <si>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</si>
  <si>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</si>
  <si>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</si>
  <si>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</si>
  <si>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</si>
  <si>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</si>
  <si>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</si>
  <si>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</si>
  <si>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</si>
  <si>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</si>
  <si>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</si>
  <si>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</si>
  <si>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</si>
  <si>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</si>
  <si>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</si>
  <si>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</si>
  <si>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</si>
  <si>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</si>
  <si>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</si>
  <si>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</si>
  <si>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</si>
  <si>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</si>
  <si>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</si>
  <si>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</si>
  <si>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</si>
  <si>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</si>
  <si>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</si>
  <si>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</si>
  <si>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</si>
  <si>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</si>
  <si>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</si>
  <si>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</si>
  <si>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</si>
  <si>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</si>
  <si>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</si>
  <si>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</si>
  <si>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</si>
  <si>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</si>
  <si>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</si>
  <si>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</si>
  <si>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</si>
  <si>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</si>
  <si>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</si>
  <si>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</si>
  <si>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</si>
  <si>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</si>
  <si>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</si>
  <si>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</si>
  <si>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</si>
  <si>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</si>
  <si>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</si>
  <si>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</si>
  <si>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</si>
  <si>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</si>
  <si>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</rPr>
      <t>FOREST SECTOR QUESTIONNAIRE</t>
    </r>
    <r>
      <rPr>
        <b/>
        <sz val="12"/>
        <rFont val="Univers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</si>
  <si>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</rPr>
      <t xml:space="preserve">FOREST SECTOR QUESTIONNAIRE </t>
    </r>
    <r>
      <rPr>
        <b/>
        <sz val="12"/>
        <rFont val="Univers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</si>
  <si>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</si>
  <si>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</si>
  <si>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</si>
  <si>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</si>
  <si>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</si>
  <si>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</si>
  <si>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</si>
  <si>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</si>
  <si>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</si>
  <si>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</si>
  <si>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</si>
  <si>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</si>
  <si>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</si>
  <si>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SECONDARY PROCESSED PRODUCTS</t>
  </si>
  <si>
    <t>4403 23 10</t>
  </si>
  <si>
    <r>
      <rPr>
        <b/>
        <sz val="14"/>
        <rFont val="Univers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</si>
  <si>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</si>
  <si>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</si>
  <si>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</si>
  <si>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</si>
  <si>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r>
      <rPr>
        <b/>
        <sz val="14"/>
        <rFont val="Univers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</si>
  <si>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</rPr>
      <t>4403 23 90  
4403 24 00</t>
    </r>
  </si>
  <si>
    <r>
      <t xml:space="preserve">ex4403 11 00 
</t>
    </r>
    <r>
      <rPr>
        <b/>
        <sz val="11"/>
        <rFont val="Univers"/>
      </rPr>
      <t>4403 21 90
4403 22 00</t>
    </r>
  </si>
  <si>
    <r>
      <t xml:space="preserve">ex4403 11 00 
</t>
    </r>
    <r>
      <rPr>
        <b/>
        <sz val="11"/>
        <rFont val="Univers"/>
      </rPr>
      <t>4403 25 90
4403 26 00</t>
    </r>
  </si>
  <si>
    <r>
      <t xml:space="preserve">ex4403.12
</t>
    </r>
    <r>
      <rPr>
        <b/>
        <sz val="11"/>
        <rFont val="Univers"/>
      </rPr>
      <t>4403.93/94</t>
    </r>
  </si>
  <si>
    <r>
      <t xml:space="preserve">ex4403 12 00
</t>
    </r>
    <r>
      <rPr>
        <b/>
        <sz val="11"/>
        <rFont val="Univers"/>
      </rPr>
      <t>4403 95 90
4403 96 00</t>
    </r>
  </si>
  <si>
    <r>
      <t xml:space="preserve">ex4403.12
</t>
    </r>
    <r>
      <rPr>
        <b/>
        <sz val="11"/>
        <rFont val="Univers"/>
      </rPr>
      <t>4403.97</t>
    </r>
  </si>
  <si>
    <r>
      <t xml:space="preserve">ex4403.12
</t>
    </r>
    <r>
      <rPr>
        <b/>
        <sz val="11"/>
        <rFont val="Univers"/>
      </rPr>
      <t>4403.98</t>
    </r>
  </si>
  <si>
    <r>
      <t>ex4406.11/91</t>
    </r>
    <r>
      <rPr>
        <b/>
        <sz val="11"/>
        <rFont val="Univers"/>
      </rPr>
      <t xml:space="preserve">  4407.12</t>
    </r>
  </si>
  <si>
    <r>
      <t xml:space="preserve">ex4406.11/91  </t>
    </r>
    <r>
      <rPr>
        <b/>
        <sz val="11"/>
        <rFont val="Univers"/>
      </rPr>
      <t>4407.11</t>
    </r>
  </si>
  <si>
    <r>
      <t xml:space="preserve">ex4406.12/92  </t>
    </r>
    <r>
      <rPr>
        <b/>
        <sz val="11"/>
        <rFont val="Univers"/>
      </rPr>
      <t>4407.91</t>
    </r>
  </si>
  <si>
    <r>
      <t xml:space="preserve">ex4406.12/92  </t>
    </r>
    <r>
      <rPr>
        <b/>
        <sz val="11"/>
        <rFont val="Univers"/>
      </rPr>
      <t>4407.92</t>
    </r>
  </si>
  <si>
    <r>
      <t xml:space="preserve">ex4406.12/92  </t>
    </r>
    <r>
      <rPr>
        <b/>
        <sz val="11"/>
        <rFont val="Univers"/>
      </rPr>
      <t>4407.93</t>
    </r>
  </si>
  <si>
    <r>
      <t xml:space="preserve">ex4406.12/92  </t>
    </r>
    <r>
      <rPr>
        <b/>
        <sz val="11"/>
        <rFont val="Univers"/>
      </rPr>
      <t>4407.94</t>
    </r>
  </si>
  <si>
    <r>
      <t xml:space="preserve">ex4406.12/92  </t>
    </r>
    <r>
      <rPr>
        <b/>
        <sz val="11"/>
        <rFont val="Univers"/>
      </rPr>
      <t>4407.95</t>
    </r>
  </si>
  <si>
    <r>
      <t xml:space="preserve">ex4406.12/92  </t>
    </r>
    <r>
      <rPr>
        <b/>
        <sz val="11"/>
        <rFont val="Univers"/>
      </rPr>
      <t>4407.97</t>
    </r>
  </si>
  <si>
    <r>
      <t xml:space="preserve">ex4406.12/92  </t>
    </r>
    <r>
      <rPr>
        <b/>
        <sz val="11"/>
        <rFont val="Univers"/>
      </rPr>
      <t>4407.96</t>
    </r>
  </si>
  <si>
    <r>
      <t>"</t>
    </r>
    <r>
      <rPr>
        <sz val="12"/>
        <color rgb="FFFF0000"/>
        <rFont val="Univers"/>
      </rPr>
      <t>ex</t>
    </r>
    <r>
      <rPr>
        <sz val="12"/>
        <rFont val="Univers"/>
        <family val="2"/>
      </rPr>
      <t>" codes indicate that only part of that trade classication code is used</t>
    </r>
  </si>
  <si>
    <t>Bosnia and Herzegovina</t>
  </si>
  <si>
    <t>Date:     03.05.2018</t>
  </si>
  <si>
    <t>Date:  03.05.2018</t>
  </si>
  <si>
    <t>1000 BAM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</si>
</sst>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3" x14ac:knownFonts="1">
    <font>
      <sz val="10"/>
      <name val="Courie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0"/>
      <name val="Univers"/>
      <family val="2"/>
    </font>
    <font>
      <b/>
      <sz val="11"/>
      <name val="Univers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1"/>
      <color rgb="FFFF0000"/>
      <name val="Univers"/>
    </font>
    <font>
      <b/>
      <sz val="14"/>
      <name val="Univers"/>
    </font>
    <font>
      <i/>
      <sz val="11"/>
      <name val="Univers"/>
      <family val="2"/>
    </font>
    <font>
      <sz val="11"/>
      <name val="Univers"/>
    </font>
    <font>
      <b/>
      <sz val="24"/>
      <name val="Univers"/>
    </font>
    <font>
      <b/>
      <sz val="12"/>
      <name val="Univers"/>
    </font>
    <font>
      <sz val="14"/>
      <color indexed="12"/>
      <name val="Univers"/>
    </font>
    <font>
      <sz val="12"/>
      <color rgb="FFFF0000"/>
      <name val="Univers"/>
    </font>
    <font>
      <sz val="10"/>
      <name val="Courier"/>
    </font>
    <font>
      <u/>
      <sz val="10"/>
      <color theme="10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4">
    <xf numFmtId="0" fontId="0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/>
    <xf numFmtId="0" fontId="71" fillId="0" borderId="0"/>
    <xf numFmtId="9" fontId="3" fillId="0" borderId="0" applyFont="0" applyFill="0" applyBorder="0" applyAlignment="0" applyProtection="0"/>
    <xf numFmtId="0" fontId="71" fillId="0" borderId="0"/>
    <xf numFmtId="9" fontId="3" fillId="0" borderId="0" applyFont="0" applyFill="0" applyBorder="0" applyAlignment="0" applyProtection="0"/>
    <xf numFmtId="0" fontId="1" fillId="0" borderId="0"/>
  </cellStyleXfs>
  <cellXfs count="795">
    <xf numFmtId="0" fontId="0" fillId="0" borderId="0" xfId="0"/>
    <xf numFmtId="0" fontId="6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8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 indent="1"/>
    </xf>
    <xf numFmtId="0" fontId="21" fillId="0" borderId="2" xfId="0" applyFont="1" applyFill="1" applyBorder="1" applyAlignment="1" applyProtection="1">
      <alignment horizontal="left" vertical="center" indent="2"/>
    </xf>
    <xf numFmtId="0" fontId="21" fillId="0" borderId="2" xfId="0" applyFont="1" applyFill="1" applyBorder="1" applyAlignment="1" applyProtection="1">
      <alignment horizontal="left" vertical="center" indent="3"/>
    </xf>
    <xf numFmtId="0" fontId="21" fillId="0" borderId="2" xfId="0" applyFont="1" applyFill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left" vertical="center" indent="2"/>
    </xf>
    <xf numFmtId="0" fontId="21" fillId="0" borderId="2" xfId="0" applyFont="1" applyBorder="1" applyAlignment="1" applyProtection="1">
      <alignment horizontal="left" vertical="center" indent="2"/>
    </xf>
    <xf numFmtId="0" fontId="21" fillId="0" borderId="13" xfId="0" applyFont="1" applyFill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left" vertical="center"/>
    </xf>
    <xf numFmtId="0" fontId="21" fillId="0" borderId="14" xfId="0" applyFont="1" applyFill="1" applyBorder="1" applyAlignment="1" applyProtection="1">
      <alignment horizontal="left" vertical="center" indent="1"/>
    </xf>
    <xf numFmtId="0" fontId="20" fillId="0" borderId="15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3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3" fontId="20" fillId="0" borderId="11" xfId="0" applyNumberFormat="1" applyFont="1" applyFill="1" applyBorder="1" applyAlignment="1" applyProtection="1">
      <alignment horizontal="right" vertical="center"/>
      <protection locked="0"/>
    </xf>
    <xf numFmtId="3" fontId="20" fillId="0" borderId="2" xfId="0" applyNumberFormat="1" applyFont="1" applyFill="1" applyBorder="1" applyAlignment="1" applyProtection="1">
      <alignment horizontal="right" vertical="center"/>
      <protection locked="0"/>
    </xf>
    <xf numFmtId="3" fontId="20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3" fontId="20" fillId="0" borderId="18" xfId="0" applyNumberFormat="1" applyFont="1" applyFill="1" applyBorder="1" applyAlignment="1" applyProtection="1">
      <alignment horizontal="right" vertical="center"/>
      <protection locked="0"/>
    </xf>
    <xf numFmtId="3" fontId="20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20" xfId="0" applyFont="1" applyBorder="1" applyProtection="1">
      <protection locked="0"/>
    </xf>
    <xf numFmtId="0" fontId="21" fillId="0" borderId="13" xfId="0" applyFont="1" applyFill="1" applyBorder="1" applyAlignment="1" applyProtection="1">
      <alignment horizontal="left" vertical="center" indent="3"/>
    </xf>
    <xf numFmtId="0" fontId="26" fillId="0" borderId="0" xfId="0" applyFont="1" applyFill="1" applyProtection="1"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</xf>
    <xf numFmtId="0" fontId="21" fillId="0" borderId="2" xfId="0" quotePrefix="1" applyFont="1" applyFill="1" applyBorder="1" applyAlignment="1" applyProtection="1">
      <alignment horizontal="left" vertical="center" indent="2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indent="1"/>
    </xf>
    <xf numFmtId="0" fontId="5" fillId="0" borderId="15" xfId="0" applyFont="1" applyBorder="1" applyAlignment="1" applyProtection="1">
      <alignment horizontal="left" vertical="center" indent="1"/>
    </xf>
    <xf numFmtId="0" fontId="5" fillId="0" borderId="2" xfId="0" applyFont="1" applyBorder="1" applyAlignment="1" applyProtection="1">
      <alignment horizontal="left" vertical="center" indent="2"/>
    </xf>
    <xf numFmtId="0" fontId="5" fillId="0" borderId="2" xfId="0" applyFont="1" applyBorder="1" applyAlignment="1" applyProtection="1">
      <alignment horizontal="left" vertical="center" indent="3"/>
    </xf>
    <xf numFmtId="0" fontId="5" fillId="0" borderId="13" xfId="0" applyFont="1" applyBorder="1" applyAlignment="1" applyProtection="1">
      <alignment horizontal="left" vertical="center" indent="3"/>
    </xf>
    <xf numFmtId="0" fontId="5" fillId="0" borderId="15" xfId="0" applyFont="1" applyBorder="1" applyAlignment="1" applyProtection="1">
      <alignment horizontal="left" vertical="center"/>
    </xf>
    <xf numFmtId="0" fontId="5" fillId="0" borderId="13" xfId="0" quotePrefix="1" applyFont="1" applyBorder="1" applyAlignment="1" applyProtection="1">
      <alignment horizontal="left" vertical="center" indent="2"/>
    </xf>
    <xf numFmtId="0" fontId="5" fillId="0" borderId="23" xfId="0" applyFont="1" applyBorder="1" applyAlignment="1" applyProtection="1">
      <alignment horizontal="left" vertical="center" indent="2"/>
    </xf>
    <xf numFmtId="0" fontId="5" fillId="0" borderId="23" xfId="0" applyFont="1" applyBorder="1" applyAlignment="1" applyProtection="1">
      <alignment horizontal="left" vertical="center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 indent="2"/>
    </xf>
    <xf numFmtId="0" fontId="5" fillId="0" borderId="13" xfId="0" applyFont="1" applyFill="1" applyBorder="1" applyAlignment="1" applyProtection="1">
      <alignment horizontal="left" vertical="center" indent="2"/>
    </xf>
    <xf numFmtId="0" fontId="5" fillId="0" borderId="11" xfId="0" applyFont="1" applyFill="1" applyBorder="1" applyAlignment="1" applyProtection="1">
      <alignment horizontal="left" vertical="center" indent="1"/>
    </xf>
    <xf numFmtId="0" fontId="5" fillId="0" borderId="14" xfId="0" applyFont="1" applyFill="1" applyBorder="1" applyAlignment="1" applyProtection="1">
      <alignment horizontal="left" vertical="center" indent="1"/>
    </xf>
    <xf numFmtId="0" fontId="5" fillId="0" borderId="2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21" fillId="0" borderId="4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horizontal="left" vertical="top"/>
    </xf>
    <xf numFmtId="0" fontId="21" fillId="0" borderId="14" xfId="0" quotePrefix="1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/>
    <xf numFmtId="0" fontId="6" fillId="0" borderId="0" xfId="0" applyFont="1" applyFill="1" applyProtection="1"/>
    <xf numFmtId="0" fontId="25" fillId="0" borderId="0" xfId="0" applyFont="1" applyFill="1" applyAlignment="1" applyProtection="1">
      <alignment horizontal="center"/>
    </xf>
    <xf numFmtId="0" fontId="26" fillId="0" borderId="0" xfId="0" applyFont="1" applyFill="1" applyBorder="1" applyProtection="1"/>
    <xf numFmtId="0" fontId="18" fillId="0" borderId="20" xfId="0" applyFont="1" applyBorder="1" applyAlignment="1" applyProtection="1">
      <alignment horizontal="left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/>
    </xf>
    <xf numFmtId="0" fontId="21" fillId="0" borderId="3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Protection="1"/>
    <xf numFmtId="0" fontId="21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/>
    </xf>
    <xf numFmtId="0" fontId="6" fillId="0" borderId="11" xfId="0" quotePrefix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left" vertical="center"/>
    </xf>
    <xf numFmtId="0" fontId="20" fillId="2" borderId="15" xfId="0" applyFont="1" applyFill="1" applyBorder="1" applyAlignment="1" applyProtection="1">
      <alignment horizontal="center" vertical="center"/>
    </xf>
    <xf numFmtId="3" fontId="20" fillId="2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left" vertical="center"/>
    </xf>
    <xf numFmtId="0" fontId="21" fillId="2" borderId="15" xfId="0" applyFont="1" applyFill="1" applyBorder="1" applyAlignment="1" applyProtection="1">
      <alignment horizontal="left" vertical="center"/>
    </xf>
    <xf numFmtId="3" fontId="20" fillId="2" borderId="11" xfId="0" applyNumberFormat="1" applyFont="1" applyFill="1" applyBorder="1" applyAlignment="1" applyProtection="1">
      <alignment horizontal="right" vertical="center"/>
      <protection locked="0"/>
    </xf>
    <xf numFmtId="3" fontId="20" fillId="2" borderId="17" xfId="0" applyNumberFormat="1" applyFont="1" applyFill="1" applyBorder="1" applyAlignment="1" applyProtection="1">
      <alignment horizontal="right" vertical="center"/>
      <protection locked="0"/>
    </xf>
    <xf numFmtId="0" fontId="11" fillId="2" borderId="26" xfId="0" applyFont="1" applyFill="1" applyBorder="1" applyAlignment="1" applyProtection="1">
      <alignment horizontal="left" vertical="center"/>
    </xf>
    <xf numFmtId="0" fontId="20" fillId="2" borderId="2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21" fillId="2" borderId="11" xfId="0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left" vertical="center"/>
    </xf>
    <xf numFmtId="0" fontId="20" fillId="0" borderId="37" xfId="0" applyFont="1" applyFill="1" applyBorder="1" applyAlignment="1" applyProtection="1">
      <alignment horizontal="center" vertical="center"/>
    </xf>
    <xf numFmtId="3" fontId="20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left" vertical="center" indent="1"/>
    </xf>
    <xf numFmtId="0" fontId="29" fillId="0" borderId="0" xfId="0" applyFont="1" applyBorder="1" applyAlignment="1">
      <alignment horizontal="right" vertical="center"/>
    </xf>
    <xf numFmtId="0" fontId="32" fillId="0" borderId="21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/>
    </xf>
    <xf numFmtId="0" fontId="6" fillId="0" borderId="40" xfId="0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21" fillId="0" borderId="45" xfId="0" applyFont="1" applyFill="1" applyBorder="1" applyAlignment="1" applyProtection="1">
      <alignment horizontal="center" vertical="center"/>
    </xf>
    <xf numFmtId="49" fontId="11" fillId="2" borderId="43" xfId="0" applyNumberFormat="1" applyFont="1" applyFill="1" applyBorder="1" applyAlignment="1" applyProtection="1">
      <alignment horizontal="left" vertical="center"/>
    </xf>
    <xf numFmtId="3" fontId="20" fillId="2" borderId="46" xfId="0" applyNumberFormat="1" applyFont="1" applyFill="1" applyBorder="1" applyAlignment="1" applyProtection="1">
      <alignment horizontal="right" vertical="center"/>
      <protection locked="0"/>
    </xf>
    <xf numFmtId="49" fontId="11" fillId="0" borderId="43" xfId="0" applyNumberFormat="1" applyFont="1" applyFill="1" applyBorder="1" applyAlignment="1" applyProtection="1">
      <alignment horizontal="left" vertical="center"/>
    </xf>
    <xf numFmtId="3" fontId="20" fillId="0" borderId="47" xfId="0" applyNumberFormat="1" applyFont="1" applyFill="1" applyBorder="1" applyAlignment="1" applyProtection="1">
      <alignment horizontal="right" vertical="center"/>
      <protection locked="0"/>
    </xf>
    <xf numFmtId="3" fontId="2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44" xfId="0" applyNumberFormat="1" applyFont="1" applyFill="1" applyBorder="1" applyAlignment="1" applyProtection="1">
      <alignment horizontal="left" vertical="center"/>
    </xf>
    <xf numFmtId="3" fontId="20" fillId="0" borderId="46" xfId="0" applyNumberFormat="1" applyFont="1" applyFill="1" applyBorder="1" applyAlignment="1" applyProtection="1">
      <alignment horizontal="right" vertical="center"/>
      <protection locked="0"/>
    </xf>
    <xf numFmtId="49" fontId="11" fillId="2" borderId="48" xfId="0" applyNumberFormat="1" applyFont="1" applyFill="1" applyBorder="1" applyAlignment="1" applyProtection="1">
      <alignment horizontal="left" vertical="center"/>
    </xf>
    <xf numFmtId="3" fontId="20" fillId="2" borderId="45" xfId="0" applyNumberFormat="1" applyFont="1" applyFill="1" applyBorder="1" applyAlignment="1" applyProtection="1">
      <alignment horizontal="right" vertical="center"/>
      <protection locked="0"/>
    </xf>
    <xf numFmtId="3" fontId="20" fillId="0" borderId="50" xfId="0" applyNumberFormat="1" applyFont="1" applyFill="1" applyBorder="1" applyAlignment="1" applyProtection="1">
      <alignment horizontal="right" vertical="center"/>
      <protection locked="0"/>
    </xf>
    <xf numFmtId="0" fontId="21" fillId="0" borderId="52" xfId="0" applyFont="1" applyFill="1" applyBorder="1" applyAlignment="1" applyProtection="1">
      <alignment horizontal="left" vertical="center" indent="1"/>
    </xf>
    <xf numFmtId="0" fontId="20" fillId="0" borderId="52" xfId="0" applyFont="1" applyFill="1" applyBorder="1" applyAlignment="1" applyProtection="1">
      <alignment horizontal="center" vertical="center"/>
    </xf>
    <xf numFmtId="3" fontId="20" fillId="0" borderId="52" xfId="0" applyNumberFormat="1" applyFont="1" applyFill="1" applyBorder="1" applyAlignment="1" applyProtection="1">
      <alignment horizontal="right" vertical="center"/>
      <protection locked="0"/>
    </xf>
    <xf numFmtId="3" fontId="20" fillId="0" borderId="5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Protection="1"/>
    <xf numFmtId="0" fontId="6" fillId="0" borderId="20" xfId="0" applyFont="1" applyBorder="1" applyProtection="1"/>
    <xf numFmtId="0" fontId="5" fillId="0" borderId="0" xfId="0" applyFont="1" applyAlignment="1" applyProtection="1">
      <alignment horizontal="left" vertical="center"/>
    </xf>
    <xf numFmtId="0" fontId="27" fillId="0" borderId="2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27" fillId="0" borderId="13" xfId="0" applyFont="1" applyBorder="1" applyAlignment="1" applyProtection="1">
      <alignment horizontal="center" vertical="center"/>
    </xf>
    <xf numFmtId="0" fontId="6" fillId="0" borderId="2" xfId="0" applyFont="1" applyBorder="1" applyProtection="1"/>
    <xf numFmtId="0" fontId="5" fillId="0" borderId="2" xfId="0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right"/>
    </xf>
    <xf numFmtId="0" fontId="5" fillId="3" borderId="13" xfId="0" applyFont="1" applyFill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right" vertical="center"/>
    </xf>
    <xf numFmtId="3" fontId="5" fillId="0" borderId="16" xfId="0" applyNumberFormat="1" applyFont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vertical="center"/>
    </xf>
    <xf numFmtId="3" fontId="5" fillId="0" borderId="16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3" fontId="5" fillId="0" borderId="23" xfId="0" applyNumberFormat="1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8" fillId="0" borderId="0" xfId="0" applyFont="1" applyBorder="1" applyAlignment="1" applyProtection="1"/>
    <xf numFmtId="0" fontId="19" fillId="0" borderId="29" xfId="0" applyFont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0" borderId="54" xfId="0" applyFont="1" applyFill="1" applyBorder="1" applyProtection="1"/>
    <xf numFmtId="0" fontId="26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55" xfId="0" applyFont="1" applyFill="1" applyBorder="1" applyProtection="1"/>
    <xf numFmtId="0" fontId="27" fillId="0" borderId="56" xfId="0" applyFont="1" applyFill="1" applyBorder="1" applyAlignment="1" applyProtection="1">
      <alignment horizontal="center" vertical="center"/>
    </xf>
    <xf numFmtId="0" fontId="6" fillId="0" borderId="25" xfId="0" applyFont="1" applyFill="1" applyBorder="1" applyProtection="1"/>
    <xf numFmtId="0" fontId="10" fillId="0" borderId="4" xfId="0" applyFont="1" applyFill="1" applyBorder="1" applyProtection="1"/>
    <xf numFmtId="3" fontId="5" fillId="2" borderId="11" xfId="0" applyNumberFormat="1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38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3" fontId="5" fillId="0" borderId="13" xfId="0" applyNumberFormat="1" applyFont="1" applyBorder="1" applyAlignment="1" applyProtection="1">
      <alignment vertical="center"/>
    </xf>
    <xf numFmtId="3" fontId="5" fillId="0" borderId="38" xfId="0" applyNumberFormat="1" applyFont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2" fillId="0" borderId="0" xfId="0" applyFont="1" applyFill="1" applyProtection="1"/>
    <xf numFmtId="0" fontId="12" fillId="0" borderId="0" xfId="0" applyFont="1" applyFill="1" applyBorder="1" applyProtection="1"/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9" fillId="0" borderId="2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0" fontId="27" fillId="0" borderId="58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center"/>
    </xf>
    <xf numFmtId="3" fontId="34" fillId="0" borderId="13" xfId="0" applyNumberFormat="1" applyFont="1" applyBorder="1" applyAlignment="1" applyProtection="1">
      <alignment horizontal="right" vertical="center"/>
      <protection locked="0"/>
    </xf>
    <xf numFmtId="3" fontId="34" fillId="0" borderId="31" xfId="0" applyNumberFormat="1" applyFont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6" fillId="0" borderId="13" xfId="0" applyFont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3" fontId="6" fillId="0" borderId="37" xfId="0" applyNumberFormat="1" applyFont="1" applyFill="1" applyBorder="1" applyProtection="1">
      <protection locked="0"/>
    </xf>
    <xf numFmtId="0" fontId="27" fillId="0" borderId="9" xfId="0" applyFont="1" applyFill="1" applyBorder="1" applyAlignment="1" applyProtection="1">
      <alignment horizontal="center"/>
    </xf>
    <xf numFmtId="0" fontId="6" fillId="0" borderId="60" xfId="0" applyFont="1" applyFill="1" applyBorder="1" applyProtection="1">
      <protection locked="0"/>
    </xf>
    <xf numFmtId="0" fontId="6" fillId="0" borderId="61" xfId="0" applyFont="1" applyFill="1" applyBorder="1" applyProtection="1">
      <protection locked="0"/>
    </xf>
    <xf numFmtId="0" fontId="6" fillId="0" borderId="62" xfId="0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0" fontId="21" fillId="0" borderId="34" xfId="0" applyFont="1" applyFill="1" applyBorder="1" applyAlignment="1" applyProtection="1">
      <alignment horizontal="right" vertical="center"/>
    </xf>
    <xf numFmtId="49" fontId="5" fillId="2" borderId="5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vertical="center"/>
    </xf>
    <xf numFmtId="49" fontId="5" fillId="2" borderId="63" xfId="0" applyNumberFormat="1" applyFont="1" applyFill="1" applyBorder="1" applyAlignment="1" applyProtection="1">
      <alignment vertical="center"/>
    </xf>
    <xf numFmtId="3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 indent="1"/>
    </xf>
    <xf numFmtId="0" fontId="21" fillId="0" borderId="5" xfId="0" applyFont="1" applyFill="1" applyBorder="1" applyAlignment="1" applyProtection="1">
      <alignment horizontal="left" vertical="center" indent="2"/>
    </xf>
    <xf numFmtId="0" fontId="21" fillId="0" borderId="5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horizontal="left" vertical="center" indent="1"/>
    </xf>
    <xf numFmtId="0" fontId="21" fillId="0" borderId="28" xfId="0" quotePrefix="1" applyFont="1" applyFill="1" applyBorder="1" applyAlignment="1" applyProtection="1">
      <alignment horizontal="left" vertical="center" indent="1"/>
    </xf>
    <xf numFmtId="0" fontId="21" fillId="0" borderId="2" xfId="0" applyFont="1" applyFill="1" applyBorder="1" applyAlignment="1" applyProtection="1">
      <alignment horizontal="left" vertical="top"/>
    </xf>
    <xf numFmtId="0" fontId="0" fillId="0" borderId="13" xfId="0" applyBorder="1" applyAlignment="1"/>
    <xf numFmtId="3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20" xfId="0" applyFont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  <protection locked="0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37" fillId="0" borderId="0" xfId="0" applyFont="1" applyBorder="1" applyAlignment="1" applyProtection="1"/>
    <xf numFmtId="0" fontId="14" fillId="0" borderId="0" xfId="0" applyFont="1" applyAlignment="1" applyProtection="1">
      <protection locked="0"/>
    </xf>
    <xf numFmtId="0" fontId="20" fillId="0" borderId="8" xfId="0" applyFont="1" applyFill="1" applyBorder="1" applyAlignment="1" applyProtection="1"/>
    <xf numFmtId="0" fontId="11" fillId="0" borderId="17" xfId="0" applyFont="1" applyFill="1" applyBorder="1" applyAlignment="1" applyProtection="1">
      <alignment vertical="center"/>
    </xf>
    <xf numFmtId="0" fontId="11" fillId="0" borderId="58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30" fillId="0" borderId="67" xfId="0" applyFont="1" applyBorder="1" applyAlignment="1" applyProtection="1">
      <alignment horizontal="left" vertical="center"/>
    </xf>
    <xf numFmtId="0" fontId="30" fillId="0" borderId="17" xfId="0" applyFont="1" applyBorder="1" applyAlignment="1" applyProtection="1">
      <alignment vertical="center"/>
    </xf>
    <xf numFmtId="0" fontId="30" fillId="0" borderId="29" xfId="0" applyFont="1" applyBorder="1" applyAlignment="1" applyProtection="1">
      <alignment vertical="center"/>
    </xf>
    <xf numFmtId="0" fontId="30" fillId="0" borderId="29" xfId="0" applyFont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30" fillId="0" borderId="54" xfId="0" applyFont="1" applyFill="1" applyBorder="1" applyProtection="1">
      <protection locked="0"/>
    </xf>
    <xf numFmtId="0" fontId="30" fillId="0" borderId="17" xfId="0" applyFont="1" applyFill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11" fillId="0" borderId="61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3" fillId="0" borderId="0" xfId="5" applyFont="1" applyFill="1" applyBorder="1" applyProtection="1">
      <protection locked="0"/>
    </xf>
    <xf numFmtId="0" fontId="15" fillId="0" borderId="0" xfId="5" applyFont="1" applyFill="1" applyBorder="1" applyProtection="1">
      <protection locked="0"/>
    </xf>
    <xf numFmtId="0" fontId="15" fillId="0" borderId="0" xfId="5" applyFont="1" applyFill="1" applyProtection="1">
      <protection locked="0"/>
    </xf>
    <xf numFmtId="0" fontId="13" fillId="0" borderId="8" xfId="5" applyFont="1" applyFill="1" applyBorder="1" applyAlignment="1" applyProtection="1">
      <alignment horizontal="left"/>
    </xf>
    <xf numFmtId="0" fontId="15" fillId="0" borderId="8" xfId="5" applyFont="1" applyFill="1" applyBorder="1" applyProtection="1"/>
    <xf numFmtId="0" fontId="11" fillId="0" borderId="61" xfId="5" applyFont="1" applyFill="1" applyBorder="1" applyAlignment="1" applyProtection="1">
      <alignment vertical="center"/>
    </xf>
    <xf numFmtId="0" fontId="13" fillId="0" borderId="6" xfId="5" applyFont="1" applyFill="1" applyBorder="1" applyAlignment="1" applyProtection="1">
      <alignment horizontal="center"/>
    </xf>
    <xf numFmtId="0" fontId="41" fillId="0" borderId="0" xfId="5" applyFont="1" applyFill="1" applyBorder="1" applyAlignment="1" applyProtection="1">
      <alignment horizontal="center"/>
    </xf>
    <xf numFmtId="0" fontId="15" fillId="0" borderId="0" xfId="5" applyFont="1" applyFill="1" applyBorder="1" applyProtection="1"/>
    <xf numFmtId="0" fontId="11" fillId="0" borderId="17" xfId="5" applyFont="1" applyFill="1" applyBorder="1" applyAlignment="1" applyProtection="1">
      <alignment vertical="center"/>
    </xf>
    <xf numFmtId="0" fontId="12" fillId="0" borderId="20" xfId="2" applyFont="1" applyBorder="1" applyAlignment="1" applyProtection="1">
      <alignment vertical="center"/>
      <protection locked="0"/>
    </xf>
    <xf numFmtId="0" fontId="12" fillId="0" borderId="29" xfId="2" applyFont="1" applyBorder="1" applyAlignment="1" applyProtection="1">
      <alignment vertical="center"/>
      <protection locked="0"/>
    </xf>
    <xf numFmtId="0" fontId="12" fillId="0" borderId="12" xfId="2" applyFont="1" applyBorder="1" applyAlignment="1" applyProtection="1">
      <alignment vertical="center"/>
      <protection locked="0"/>
    </xf>
    <xf numFmtId="0" fontId="15" fillId="0" borderId="0" xfId="5" applyFont="1" applyFill="1" applyAlignment="1" applyProtection="1">
      <protection locked="0"/>
    </xf>
    <xf numFmtId="0" fontId="13" fillId="0" borderId="0" xfId="5" applyFont="1" applyFill="1" applyBorder="1" applyAlignment="1" applyProtection="1">
      <alignment horizontal="left"/>
    </xf>
    <xf numFmtId="0" fontId="11" fillId="0" borderId="18" xfId="5" applyFont="1" applyFill="1" applyBorder="1" applyAlignment="1" applyProtection="1">
      <alignment vertical="center"/>
      <protection locked="0"/>
    </xf>
    <xf numFmtId="0" fontId="13" fillId="0" borderId="0" xfId="5" applyFont="1" applyBorder="1" applyAlignment="1" applyProtection="1">
      <alignment horizontal="left" vertical="center"/>
    </xf>
    <xf numFmtId="0" fontId="15" fillId="0" borderId="0" xfId="5" applyNumberFormat="1" applyFont="1" applyFill="1" applyBorder="1" applyAlignment="1" applyProtection="1">
      <alignment vertical="center"/>
    </xf>
    <xf numFmtId="0" fontId="42" fillId="0" borderId="0" xfId="5" applyFont="1" applyBorder="1" applyAlignment="1" applyProtection="1">
      <alignment vertical="center"/>
    </xf>
    <xf numFmtId="0" fontId="13" fillId="0" borderId="21" xfId="5" applyFont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right" vertical="center"/>
    </xf>
    <xf numFmtId="0" fontId="45" fillId="0" borderId="0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13" fillId="0" borderId="0" xfId="5" applyFont="1" applyBorder="1" applyAlignment="1" applyProtection="1">
      <alignment horizontal="left" vertical="center"/>
      <protection locked="0"/>
    </xf>
    <xf numFmtId="0" fontId="13" fillId="0" borderId="24" xfId="5" applyFont="1" applyFill="1" applyBorder="1" applyAlignment="1" applyProtection="1">
      <alignment horizontal="center"/>
    </xf>
    <xf numFmtId="0" fontId="13" fillId="0" borderId="0" xfId="5" applyFont="1" applyFill="1" applyBorder="1" applyAlignment="1" applyProtection="1">
      <alignment horizontal="centerContinuous"/>
    </xf>
    <xf numFmtId="0" fontId="15" fillId="0" borderId="20" xfId="5" applyFont="1" applyFill="1" applyBorder="1" applyProtection="1"/>
    <xf numFmtId="0" fontId="47" fillId="0" borderId="0" xfId="5" applyFont="1" applyFill="1" applyBorder="1" applyAlignment="1" applyProtection="1">
      <alignment horizontal="left"/>
    </xf>
    <xf numFmtId="0" fontId="15" fillId="0" borderId="0" xfId="5" applyFont="1" applyFill="1" applyBorder="1" applyAlignment="1" applyProtection="1">
      <alignment horizontal="left"/>
    </xf>
    <xf numFmtId="0" fontId="15" fillId="0" borderId="21" xfId="5" applyFont="1" applyFill="1" applyBorder="1" applyProtection="1"/>
    <xf numFmtId="0" fontId="13" fillId="0" borderId="4" xfId="5" applyFont="1" applyFill="1" applyBorder="1" applyAlignment="1" applyProtection="1">
      <alignment horizontal="center" vertical="center"/>
    </xf>
    <xf numFmtId="0" fontId="13" fillId="0" borderId="22" xfId="5" applyFont="1" applyFill="1" applyBorder="1" applyAlignment="1" applyProtection="1">
      <alignment horizontal="center" vertical="center"/>
    </xf>
    <xf numFmtId="0" fontId="13" fillId="0" borderId="15" xfId="5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 applyProtection="1">
      <alignment horizontal="left" vertical="center"/>
    </xf>
    <xf numFmtId="0" fontId="13" fillId="0" borderId="11" xfId="5" applyFont="1" applyFill="1" applyBorder="1" applyAlignment="1" applyProtection="1">
      <alignment horizontal="center" vertical="center"/>
    </xf>
    <xf numFmtId="0" fontId="13" fillId="0" borderId="30" xfId="5" applyFont="1" applyFill="1" applyBorder="1" applyAlignment="1" applyProtection="1">
      <alignment horizontal="center" vertical="center"/>
    </xf>
    <xf numFmtId="0" fontId="15" fillId="0" borderId="0" xfId="5" applyFont="1" applyFill="1" applyAlignment="1" applyProtection="1">
      <alignment vertical="center"/>
      <protection locked="0"/>
    </xf>
    <xf numFmtId="0" fontId="13" fillId="0" borderId="0" xfId="5" applyFont="1" applyFill="1" applyAlignment="1" applyProtection="1">
      <alignment vertical="center"/>
      <protection locked="0"/>
    </xf>
    <xf numFmtId="0" fontId="10" fillId="0" borderId="0" xfId="5" applyFont="1" applyFill="1" applyAlignment="1" applyProtection="1">
      <alignment horizontal="left"/>
      <protection locked="0"/>
    </xf>
    <xf numFmtId="0" fontId="13" fillId="0" borderId="0" xfId="5" applyFont="1" applyFill="1" applyAlignment="1" applyProtection="1">
      <alignment horizontal="left"/>
      <protection locked="0"/>
    </xf>
    <xf numFmtId="0" fontId="11" fillId="0" borderId="17" xfId="5" applyFont="1" applyBorder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left" vertical="center"/>
    </xf>
    <xf numFmtId="0" fontId="11" fillId="0" borderId="61" xfId="5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vertical="center"/>
    </xf>
    <xf numFmtId="0" fontId="6" fillId="0" borderId="13" xfId="0" applyFont="1" applyFill="1" applyBorder="1" applyProtection="1">
      <protection locked="0"/>
    </xf>
    <xf numFmtId="0" fontId="6" fillId="0" borderId="31" xfId="0" applyFont="1" applyFill="1" applyBorder="1" applyProtection="1"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6" xfId="0" applyNumberFormat="1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9" fontId="5" fillId="0" borderId="24" xfId="0" applyNumberFormat="1" applyFont="1" applyFill="1" applyBorder="1" applyAlignment="1" applyProtection="1">
      <alignment vertical="center"/>
    </xf>
    <xf numFmtId="49" fontId="5" fillId="0" borderId="28" xfId="0" applyNumberFormat="1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vertical="center"/>
    </xf>
    <xf numFmtId="0" fontId="21" fillId="0" borderId="63" xfId="0" applyFont="1" applyFill="1" applyBorder="1" applyAlignment="1" applyProtection="1">
      <alignment vertical="center"/>
    </xf>
    <xf numFmtId="0" fontId="13" fillId="0" borderId="9" xfId="5" applyFont="1" applyFill="1" applyBorder="1" applyAlignment="1" applyProtection="1">
      <alignment horizontal="left"/>
    </xf>
    <xf numFmtId="0" fontId="15" fillId="0" borderId="0" xfId="5" quotePrefix="1" applyFont="1" applyFill="1" applyProtection="1">
      <protection locked="0"/>
    </xf>
    <xf numFmtId="0" fontId="16" fillId="0" borderId="0" xfId="5" applyFont="1" applyFill="1" applyProtection="1">
      <protection locked="0"/>
    </xf>
    <xf numFmtId="0" fontId="13" fillId="0" borderId="26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/>
      <protection locked="0"/>
    </xf>
    <xf numFmtId="0" fontId="8" fillId="0" borderId="1" xfId="5" applyFont="1" applyFill="1" applyBorder="1" applyAlignment="1" applyProtection="1">
      <alignment horizontal="center" vertical="center"/>
    </xf>
    <xf numFmtId="0" fontId="13" fillId="0" borderId="5" xfId="5" applyFont="1" applyFill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8" fillId="0" borderId="13" xfId="5" applyFont="1" applyFill="1" applyBorder="1" applyAlignment="1" applyProtection="1">
      <alignment horizontal="center"/>
      <protection locked="0"/>
    </xf>
    <xf numFmtId="0" fontId="13" fillId="2" borderId="22" xfId="2" applyFont="1" applyFill="1" applyBorder="1" applyAlignment="1" applyProtection="1">
      <alignment vertical="center"/>
    </xf>
    <xf numFmtId="0" fontId="10" fillId="2" borderId="1" xfId="2" applyFont="1" applyFill="1" applyBorder="1" applyAlignment="1" applyProtection="1">
      <alignment horizontal="center" vertical="center"/>
    </xf>
    <xf numFmtId="3" fontId="44" fillId="2" borderId="13" xfId="5" applyNumberFormat="1" applyFont="1" applyFill="1" applyBorder="1" applyAlignment="1" applyProtection="1">
      <alignment vertical="center"/>
      <protection locked="0"/>
    </xf>
    <xf numFmtId="3" fontId="44" fillId="2" borderId="20" xfId="5" applyNumberFormat="1" applyFont="1" applyFill="1" applyBorder="1" applyAlignment="1" applyProtection="1">
      <alignment vertical="center"/>
      <protection locked="0"/>
    </xf>
    <xf numFmtId="3" fontId="44" fillId="2" borderId="18" xfId="5" applyNumberFormat="1" applyFont="1" applyFill="1" applyBorder="1" applyAlignment="1" applyProtection="1">
      <alignment vertical="center"/>
      <protection locked="0"/>
    </xf>
    <xf numFmtId="3" fontId="44" fillId="2" borderId="31" xfId="5" applyNumberFormat="1" applyFont="1" applyFill="1" applyBorder="1" applyAlignment="1" applyProtection="1">
      <alignment vertical="center"/>
      <protection locked="0"/>
    </xf>
    <xf numFmtId="0" fontId="10" fillId="0" borderId="23" xfId="2" applyFont="1" applyFill="1" applyBorder="1" applyAlignment="1" applyProtection="1">
      <alignment horizontal="center" vertical="center"/>
    </xf>
    <xf numFmtId="3" fontId="44" fillId="0" borderId="13" xfId="5" applyNumberFormat="1" applyFont="1" applyFill="1" applyBorder="1" applyAlignment="1" applyProtection="1">
      <alignment vertical="center"/>
      <protection locked="0"/>
    </xf>
    <xf numFmtId="3" fontId="44" fillId="0" borderId="20" xfId="5" applyNumberFormat="1" applyFont="1" applyFill="1" applyBorder="1" applyAlignment="1" applyProtection="1">
      <alignment vertical="center"/>
      <protection locked="0"/>
    </xf>
    <xf numFmtId="3" fontId="44" fillId="0" borderId="18" xfId="5" applyNumberFormat="1" applyFont="1" applyFill="1" applyBorder="1" applyAlignment="1" applyProtection="1">
      <alignment vertical="center"/>
      <protection locked="0"/>
    </xf>
    <xf numFmtId="3" fontId="44" fillId="0" borderId="31" xfId="5" applyNumberFormat="1" applyFont="1" applyFill="1" applyBorder="1" applyAlignment="1" applyProtection="1">
      <alignment vertical="center"/>
      <protection locked="0"/>
    </xf>
    <xf numFmtId="0" fontId="15" fillId="0" borderId="23" xfId="2" applyFont="1" applyFill="1" applyBorder="1" applyAlignment="1" applyProtection="1">
      <alignment horizontal="left" vertical="center" indent="2"/>
    </xf>
    <xf numFmtId="3" fontId="44" fillId="0" borderId="11" xfId="5" applyNumberFormat="1" applyFont="1" applyFill="1" applyBorder="1" applyAlignment="1" applyProtection="1">
      <alignment vertical="center"/>
      <protection locked="0"/>
    </xf>
    <xf numFmtId="3" fontId="44" fillId="0" borderId="29" xfId="5" applyNumberFormat="1" applyFont="1" applyFill="1" applyBorder="1" applyAlignment="1" applyProtection="1">
      <alignment vertical="center"/>
      <protection locked="0"/>
    </xf>
    <xf numFmtId="3" fontId="44" fillId="0" borderId="17" xfId="5" applyNumberFormat="1" applyFont="1" applyFill="1" applyBorder="1" applyAlignment="1" applyProtection="1">
      <alignment vertical="center"/>
      <protection locked="0"/>
    </xf>
    <xf numFmtId="3" fontId="44" fillId="0" borderId="30" xfId="5" applyNumberFormat="1" applyFont="1" applyFill="1" applyBorder="1" applyAlignment="1" applyProtection="1">
      <alignment vertical="center"/>
      <protection locked="0"/>
    </xf>
    <xf numFmtId="0" fontId="15" fillId="0" borderId="13" xfId="2" applyFont="1" applyFill="1" applyBorder="1" applyAlignment="1" applyProtection="1">
      <alignment horizontal="left" vertical="center" indent="2"/>
    </xf>
    <xf numFmtId="0" fontId="10" fillId="0" borderId="13" xfId="2" applyFont="1" applyFill="1" applyBorder="1" applyAlignment="1" applyProtection="1">
      <alignment horizontal="center" vertical="center"/>
    </xf>
    <xf numFmtId="0" fontId="15" fillId="0" borderId="23" xfId="2" applyNumberFormat="1" applyFont="1" applyFill="1" applyBorder="1" applyAlignment="1" applyProtection="1">
      <alignment horizontal="left" vertical="center" indent="1"/>
    </xf>
    <xf numFmtId="0" fontId="15" fillId="0" borderId="23" xfId="2" applyFont="1" applyFill="1" applyBorder="1" applyAlignment="1" applyProtection="1">
      <alignment horizontal="left" vertical="center" indent="3"/>
    </xf>
    <xf numFmtId="0" fontId="15" fillId="0" borderId="13" xfId="2" applyFont="1" applyFill="1" applyBorder="1" applyAlignment="1" applyProtection="1">
      <alignment horizontal="left" vertical="center" indent="3"/>
    </xf>
    <xf numFmtId="0" fontId="13" fillId="2" borderId="1" xfId="2" applyFont="1" applyFill="1" applyBorder="1" applyAlignment="1" applyProtection="1">
      <alignment vertical="center"/>
    </xf>
    <xf numFmtId="0" fontId="10" fillId="0" borderId="13" xfId="2" applyNumberFormat="1" applyFont="1" applyFill="1" applyBorder="1" applyAlignment="1" applyProtection="1">
      <alignment horizontal="center" vertical="center"/>
    </xf>
    <xf numFmtId="0" fontId="10" fillId="0" borderId="14" xfId="2" applyFont="1" applyFill="1" applyBorder="1" applyAlignment="1" applyProtection="1">
      <alignment horizontal="center" vertical="center"/>
    </xf>
    <xf numFmtId="3" fontId="44" fillId="0" borderId="19" xfId="5" applyNumberFormat="1" applyFont="1" applyFill="1" applyBorder="1" applyAlignment="1" applyProtection="1">
      <alignment vertical="center"/>
      <protection locked="0"/>
    </xf>
    <xf numFmtId="3" fontId="44" fillId="0" borderId="32" xfId="5" applyNumberFormat="1" applyFont="1" applyFill="1" applyBorder="1" applyAlignment="1" applyProtection="1">
      <alignment vertical="center"/>
      <protection locked="0"/>
    </xf>
    <xf numFmtId="3" fontId="44" fillId="0" borderId="59" xfId="5" applyNumberFormat="1" applyFont="1" applyFill="1" applyBorder="1" applyAlignment="1" applyProtection="1">
      <alignment vertical="center"/>
      <protection locked="0"/>
    </xf>
    <xf numFmtId="0" fontId="10" fillId="4" borderId="0" xfId="2" applyFont="1" applyFill="1" applyAlignment="1" applyProtection="1">
      <alignment horizontal="left"/>
    </xf>
    <xf numFmtId="0" fontId="15" fillId="4" borderId="0" xfId="5" applyFont="1" applyFill="1" applyBorder="1" applyProtection="1"/>
    <xf numFmtId="0" fontId="15" fillId="4" borderId="0" xfId="5" applyFont="1" applyFill="1" applyProtection="1">
      <protection locked="0"/>
    </xf>
    <xf numFmtId="0" fontId="5" fillId="0" borderId="55" xfId="0" applyFont="1" applyBorder="1" applyAlignment="1" applyProtection="1">
      <alignment horizontal="center" vertical="center"/>
    </xf>
    <xf numFmtId="0" fontId="27" fillId="0" borderId="71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6" fillId="0" borderId="69" xfId="0" applyFont="1" applyFill="1" applyBorder="1" applyAlignment="1" applyProtection="1">
      <alignment vertical="center"/>
    </xf>
    <xf numFmtId="0" fontId="5" fillId="0" borderId="2" xfId="0" quotePrefix="1" applyFont="1" applyFill="1" applyBorder="1" applyAlignment="1" applyProtection="1">
      <alignment horizontal="left" vertical="center" indent="1"/>
    </xf>
    <xf numFmtId="0" fontId="10" fillId="0" borderId="23" xfId="2" applyFont="1" applyFill="1" applyBorder="1" applyAlignment="1" applyProtection="1">
      <alignment horizontal="left" vertical="center" indent="2"/>
    </xf>
    <xf numFmtId="0" fontId="10" fillId="0" borderId="11" xfId="2" applyFont="1" applyFill="1" applyBorder="1" applyAlignment="1" applyProtection="1">
      <alignment horizontal="left" vertical="center" indent="2"/>
    </xf>
    <xf numFmtId="0" fontId="10" fillId="0" borderId="23" xfId="2" applyFont="1" applyFill="1" applyBorder="1" applyAlignment="1" applyProtection="1">
      <alignment horizontal="left" vertical="center" indent="1"/>
    </xf>
    <xf numFmtId="0" fontId="10" fillId="0" borderId="13" xfId="2" applyFont="1" applyFill="1" applyBorder="1" applyAlignment="1" applyProtection="1">
      <alignment horizontal="left" vertical="center" indent="2"/>
    </xf>
    <xf numFmtId="0" fontId="10" fillId="0" borderId="23" xfId="2" applyNumberFormat="1" applyFont="1" applyFill="1" applyBorder="1" applyAlignment="1" applyProtection="1">
      <alignment horizontal="left" vertical="center" indent="1"/>
    </xf>
    <xf numFmtId="0" fontId="10" fillId="0" borderId="23" xfId="2" applyNumberFormat="1" applyFont="1" applyFill="1" applyBorder="1" applyAlignment="1" applyProtection="1">
      <alignment horizontal="left" vertical="center" indent="2"/>
    </xf>
    <xf numFmtId="0" fontId="10" fillId="0" borderId="14" xfId="2" applyFont="1" applyFill="1" applyBorder="1" applyAlignment="1" applyProtection="1">
      <alignment horizontal="left" vertical="center" indent="2"/>
    </xf>
    <xf numFmtId="0" fontId="10" fillId="0" borderId="15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2" xfId="2" applyFont="1" applyFill="1" applyBorder="1" applyAlignment="1" applyProtection="1">
      <alignment horizontal="left" vertical="center" indent="2"/>
    </xf>
    <xf numFmtId="0" fontId="53" fillId="0" borderId="2" xfId="0" applyFont="1" applyBorder="1" applyAlignment="1" applyProtection="1">
      <alignment horizontal="left" vertical="center" indent="1"/>
    </xf>
    <xf numFmtId="0" fontId="53" fillId="0" borderId="2" xfId="0" applyFont="1" applyBorder="1" applyAlignment="1" applyProtection="1">
      <alignment horizontal="left" vertical="center"/>
    </xf>
    <xf numFmtId="0" fontId="53" fillId="0" borderId="15" xfId="0" applyFont="1" applyBorder="1" applyAlignment="1" applyProtection="1">
      <alignment horizontal="left" vertical="center" indent="1"/>
    </xf>
    <xf numFmtId="0" fontId="53" fillId="0" borderId="2" xfId="0" applyFont="1" applyBorder="1" applyAlignment="1" applyProtection="1">
      <alignment horizontal="left" vertical="center" indent="2"/>
    </xf>
    <xf numFmtId="0" fontId="53" fillId="0" borderId="2" xfId="0" applyFont="1" applyBorder="1" applyAlignment="1" applyProtection="1">
      <alignment horizontal="left" vertical="center" indent="3"/>
    </xf>
    <xf numFmtId="0" fontId="53" fillId="0" borderId="13" xfId="0" applyFont="1" applyBorder="1" applyAlignment="1" applyProtection="1">
      <alignment horizontal="left" vertical="center" indent="3"/>
    </xf>
    <xf numFmtId="0" fontId="53" fillId="0" borderId="22" xfId="0" applyFont="1" applyFill="1" applyBorder="1" applyAlignment="1" applyProtection="1">
      <alignment horizontal="left" vertical="center"/>
    </xf>
    <xf numFmtId="0" fontId="53" fillId="0" borderId="15" xfId="0" applyFont="1" applyBorder="1" applyAlignment="1" applyProtection="1">
      <alignment horizontal="left" vertical="center"/>
    </xf>
    <xf numFmtId="0" fontId="53" fillId="0" borderId="23" xfId="0" applyFont="1" applyBorder="1" applyAlignment="1" applyProtection="1">
      <alignment horizontal="left" vertical="center" indent="2"/>
    </xf>
    <xf numFmtId="0" fontId="53" fillId="0" borderId="23" xfId="0" applyFont="1" applyBorder="1" applyAlignment="1" applyProtection="1">
      <alignment horizontal="left" vertical="center" indent="1"/>
    </xf>
    <xf numFmtId="0" fontId="53" fillId="0" borderId="13" xfId="0" applyFont="1" applyBorder="1" applyAlignment="1" applyProtection="1">
      <alignment horizontal="left" vertical="center" indent="1"/>
    </xf>
    <xf numFmtId="0" fontId="53" fillId="0" borderId="11" xfId="0" applyFont="1" applyBorder="1" applyAlignment="1" applyProtection="1">
      <alignment horizontal="left" vertical="center"/>
    </xf>
    <xf numFmtId="0" fontId="53" fillId="0" borderId="15" xfId="0" applyFont="1" applyFill="1" applyBorder="1" applyAlignment="1" applyProtection="1">
      <alignment horizontal="left" vertical="center"/>
    </xf>
    <xf numFmtId="0" fontId="53" fillId="0" borderId="2" xfId="0" applyFont="1" applyFill="1" applyBorder="1" applyAlignment="1" applyProtection="1">
      <alignment horizontal="left" vertical="center" indent="1"/>
    </xf>
    <xf numFmtId="0" fontId="53" fillId="0" borderId="2" xfId="0" applyFont="1" applyFill="1" applyBorder="1" applyAlignment="1" applyProtection="1">
      <alignment horizontal="left" vertical="center" indent="2"/>
    </xf>
    <xf numFmtId="0" fontId="53" fillId="0" borderId="14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vertical="center"/>
    </xf>
    <xf numFmtId="0" fontId="5" fillId="3" borderId="35" xfId="0" applyFont="1" applyFill="1" applyBorder="1" applyAlignment="1" applyProtection="1">
      <alignment vertical="center"/>
    </xf>
    <xf numFmtId="3" fontId="20" fillId="2" borderId="2" xfId="0" applyNumberFormat="1" applyFont="1" applyFill="1" applyBorder="1" applyAlignment="1" applyProtection="1">
      <alignment horizontal="right" vertical="center"/>
      <protection locked="0"/>
    </xf>
    <xf numFmtId="3" fontId="20" fillId="0" borderId="35" xfId="0" applyNumberFormat="1" applyFont="1" applyFill="1" applyBorder="1" applyAlignment="1" applyProtection="1">
      <alignment horizontal="right" vertical="center"/>
      <protection locked="0"/>
    </xf>
    <xf numFmtId="0" fontId="21" fillId="0" borderId="13" xfId="0" quotePrefix="1" applyFont="1" applyBorder="1" applyAlignment="1" applyProtection="1">
      <alignment horizontal="left" vertical="center" indent="2"/>
    </xf>
    <xf numFmtId="0" fontId="21" fillId="0" borderId="11" xfId="0" applyFont="1" applyFill="1" applyBorder="1" applyAlignment="1" applyProtection="1">
      <alignment horizontal="left" vertical="center" indent="1"/>
    </xf>
    <xf numFmtId="0" fontId="20" fillId="0" borderId="35" xfId="0" applyFont="1" applyFill="1" applyBorder="1" applyAlignment="1" applyProtection="1">
      <alignment horizontal="center" vertical="center"/>
    </xf>
    <xf numFmtId="3" fontId="5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" xfId="0" quotePrefix="1" applyFont="1" applyFill="1" applyBorder="1" applyAlignment="1" applyProtection="1">
      <alignment horizontal="left" vertical="center" indent="1"/>
    </xf>
    <xf numFmtId="3" fontId="5" fillId="2" borderId="13" xfId="0" applyNumberFormat="1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55" fillId="0" borderId="0" xfId="3" applyFont="1" applyProtection="1">
      <protection locked="0"/>
    </xf>
    <xf numFmtId="0" fontId="4" fillId="0" borderId="0" xfId="3" applyFont="1" applyProtection="1">
      <protection locked="0"/>
    </xf>
    <xf numFmtId="0" fontId="4" fillId="5" borderId="0" xfId="3" applyFont="1" applyFill="1" applyProtection="1">
      <protection locked="0"/>
    </xf>
    <xf numFmtId="0" fontId="4" fillId="0" borderId="0" xfId="3" applyFont="1" applyAlignment="1" applyProtection="1">
      <alignment horizontal="center"/>
      <protection locked="0"/>
    </xf>
    <xf numFmtId="9" fontId="56" fillId="5" borderId="0" xfId="6" applyFont="1" applyFill="1" applyBorder="1" applyProtection="1">
      <protection locked="0"/>
    </xf>
    <xf numFmtId="9" fontId="4" fillId="0" borderId="0" xfId="6" applyFont="1" applyBorder="1" applyProtection="1">
      <protection locked="0"/>
    </xf>
    <xf numFmtId="9" fontId="4" fillId="5" borderId="0" xfId="6" applyFont="1" applyFill="1" applyBorder="1" applyProtection="1">
      <protection locked="0"/>
    </xf>
    <xf numFmtId="0" fontId="56" fillId="0" borderId="0" xfId="3" applyFont="1" applyAlignment="1" applyProtection="1">
      <alignment horizontal="center" vertical="center"/>
      <protection locked="0"/>
    </xf>
    <xf numFmtId="0" fontId="56" fillId="0" borderId="0" xfId="3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right"/>
      <protection locked="0"/>
    </xf>
    <xf numFmtId="3" fontId="4" fillId="0" borderId="0" xfId="3" applyNumberFormat="1" applyFont="1" applyBorder="1" applyProtection="1">
      <protection locked="0"/>
    </xf>
    <xf numFmtId="0" fontId="4" fillId="0" borderId="0" xfId="3" applyFont="1" applyAlignment="1" applyProtection="1">
      <alignment horizontal="right" vertical="center"/>
      <protection locked="0"/>
    </xf>
    <xf numFmtId="3" fontId="4" fillId="0" borderId="0" xfId="3" applyNumberFormat="1" applyFont="1" applyAlignment="1" applyProtection="1">
      <alignment vertical="center"/>
      <protection locked="0"/>
    </xf>
    <xf numFmtId="0" fontId="4" fillId="5" borderId="0" xfId="3" applyFont="1" applyFill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9" fontId="4" fillId="0" borderId="20" xfId="6" applyFont="1" applyBorder="1" applyProtection="1">
      <protection locked="0"/>
    </xf>
    <xf numFmtId="0" fontId="4" fillId="0" borderId="0" xfId="3" applyFont="1" applyFill="1" applyAlignment="1" applyProtection="1">
      <alignment vertical="center"/>
      <protection locked="0"/>
    </xf>
    <xf numFmtId="9" fontId="56" fillId="0" borderId="0" xfId="6" applyFont="1" applyBorder="1" applyProtection="1">
      <protection locked="0"/>
    </xf>
    <xf numFmtId="0" fontId="56" fillId="0" borderId="0" xfId="3" applyFont="1" applyAlignment="1" applyProtection="1">
      <alignment horizontal="right" vertical="center"/>
      <protection locked="0"/>
    </xf>
    <xf numFmtId="0" fontId="56" fillId="0" borderId="20" xfId="3" applyFont="1" applyBorder="1" applyAlignment="1" applyProtection="1">
      <alignment horizontal="right" vertical="center"/>
      <protection locked="0"/>
    </xf>
    <xf numFmtId="164" fontId="4" fillId="0" borderId="0" xfId="6" applyNumberFormat="1" applyFont="1" applyAlignment="1" applyProtection="1">
      <alignment vertical="center"/>
      <protection locked="0"/>
    </xf>
    <xf numFmtId="0" fontId="56" fillId="0" borderId="3" xfId="3" applyFont="1" applyBorder="1" applyAlignment="1" applyProtection="1">
      <alignment horizontal="center" vertical="center"/>
      <protection locked="0"/>
    </xf>
    <xf numFmtId="0" fontId="56" fillId="0" borderId="0" xfId="3" applyFont="1" applyBorder="1" applyAlignment="1" applyProtection="1">
      <alignment horizontal="center" vertical="center"/>
      <protection locked="0"/>
    </xf>
    <xf numFmtId="0" fontId="4" fillId="0" borderId="0" xfId="3" applyFont="1" applyFill="1" applyProtection="1">
      <protection locked="0"/>
    </xf>
    <xf numFmtId="0" fontId="56" fillId="0" borderId="0" xfId="3" applyFont="1" applyFill="1" applyAlignment="1" applyProtection="1">
      <alignment vertical="center"/>
      <protection locked="0"/>
    </xf>
    <xf numFmtId="3" fontId="56" fillId="0" borderId="20" xfId="3" applyNumberFormat="1" applyFont="1" applyBorder="1" applyAlignment="1" applyProtection="1">
      <alignment vertical="center"/>
      <protection locked="0"/>
    </xf>
    <xf numFmtId="0" fontId="4" fillId="0" borderId="20" xfId="3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9" fillId="0" borderId="20" xfId="0" applyFont="1" applyBorder="1" applyAlignment="1" applyProtection="1">
      <alignment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60" fillId="0" borderId="0" xfId="3" applyFont="1" applyAlignment="1" applyProtection="1">
      <alignment vertical="center"/>
      <protection locked="0"/>
    </xf>
    <xf numFmtId="1" fontId="59" fillId="0" borderId="20" xfId="0" applyNumberFormat="1" applyFont="1" applyBorder="1" applyAlignment="1" applyProtection="1">
      <alignment vertical="center"/>
      <protection locked="0"/>
    </xf>
    <xf numFmtId="0" fontId="62" fillId="0" borderId="0" xfId="3" applyFont="1" applyAlignment="1" applyProtection="1">
      <alignment vertical="center"/>
      <protection locked="0"/>
    </xf>
    <xf numFmtId="9" fontId="62" fillId="0" borderId="0" xfId="6" applyFont="1" applyAlignment="1" applyProtection="1">
      <alignment vertical="center"/>
      <protection locked="0"/>
    </xf>
    <xf numFmtId="164" fontId="62" fillId="0" borderId="0" xfId="6" applyNumberFormat="1" applyFont="1" applyAlignment="1" applyProtection="1">
      <alignment vertical="center"/>
      <protection locked="0"/>
    </xf>
    <xf numFmtId="0" fontId="6" fillId="6" borderId="0" xfId="0" applyFont="1" applyFill="1" applyProtection="1">
      <protection locked="0"/>
    </xf>
    <xf numFmtId="9" fontId="56" fillId="0" borderId="29" xfId="6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left" vertical="center" indent="1"/>
    </xf>
    <xf numFmtId="0" fontId="12" fillId="0" borderId="29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66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center" vertical="center"/>
    </xf>
    <xf numFmtId="3" fontId="6" fillId="2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left" vertical="center"/>
    </xf>
    <xf numFmtId="3" fontId="6" fillId="2" borderId="13" xfId="0" applyNumberFormat="1" applyFont="1" applyFill="1" applyBorder="1" applyAlignment="1" applyProtection="1">
      <alignment horizontal="righ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</xf>
    <xf numFmtId="49" fontId="5" fillId="2" borderId="36" xfId="0" applyNumberFormat="1" applyFont="1" applyFill="1" applyBorder="1" applyAlignment="1" applyProtection="1">
      <alignment horizontal="left" vertical="center"/>
    </xf>
    <xf numFmtId="3" fontId="6" fillId="2" borderId="30" xfId="0" applyNumberFormat="1" applyFont="1" applyFill="1" applyBorder="1" applyAlignment="1" applyProtection="1">
      <alignment horizontal="right" vertical="center"/>
      <protection locked="0"/>
    </xf>
    <xf numFmtId="3" fontId="6" fillId="2" borderId="31" xfId="0" applyNumberFormat="1" applyFont="1" applyFill="1" applyBorder="1" applyAlignment="1" applyProtection="1">
      <alignment horizontal="right" vertical="center"/>
      <protection locked="0"/>
    </xf>
    <xf numFmtId="0" fontId="21" fillId="2" borderId="26" xfId="5" applyFont="1" applyFill="1" applyBorder="1" applyAlignment="1" applyProtection="1">
      <alignment horizontal="left" vertical="center"/>
    </xf>
    <xf numFmtId="0" fontId="21" fillId="2" borderId="11" xfId="2" applyFont="1" applyFill="1" applyBorder="1" applyAlignment="1" applyProtection="1">
      <alignment vertical="center"/>
    </xf>
    <xf numFmtId="0" fontId="21" fillId="2" borderId="22" xfId="2" applyFont="1" applyFill="1" applyBorder="1" applyAlignment="1" applyProtection="1">
      <alignment vertical="center"/>
    </xf>
    <xf numFmtId="0" fontId="20" fillId="2" borderId="1" xfId="2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left" vertical="center"/>
    </xf>
    <xf numFmtId="0" fontId="61" fillId="0" borderId="15" xfId="2" applyFont="1" applyFill="1" applyBorder="1" applyAlignment="1" applyProtection="1">
      <alignment horizontal="left" vertical="center"/>
    </xf>
    <xf numFmtId="0" fontId="21" fillId="0" borderId="11" xfId="2" applyFont="1" applyFill="1" applyBorder="1" applyAlignment="1" applyProtection="1">
      <alignment vertical="center"/>
    </xf>
    <xf numFmtId="0" fontId="20" fillId="0" borderId="23" xfId="2" applyFont="1" applyFill="1" applyBorder="1" applyAlignment="1" applyProtection="1">
      <alignment horizontal="left" vertical="center" indent="1"/>
    </xf>
    <xf numFmtId="0" fontId="20" fillId="0" borderId="23" xfId="2" applyFont="1" applyFill="1" applyBorder="1" applyAlignment="1" applyProtection="1">
      <alignment horizontal="center" vertical="center"/>
    </xf>
    <xf numFmtId="0" fontId="20" fillId="0" borderId="23" xfId="2" applyFont="1" applyFill="1" applyBorder="1" applyAlignment="1" applyProtection="1">
      <alignment horizontal="left" vertical="center" indent="2"/>
    </xf>
    <xf numFmtId="0" fontId="61" fillId="0" borderId="13" xfId="2" applyFont="1" applyFill="1" applyBorder="1" applyAlignment="1" applyProtection="1">
      <alignment horizontal="left" vertical="center"/>
    </xf>
    <xf numFmtId="0" fontId="20" fillId="0" borderId="13" xfId="2" applyFont="1" applyFill="1" applyBorder="1" applyAlignment="1" applyProtection="1">
      <alignment horizontal="left" vertical="center" indent="2"/>
    </xf>
    <xf numFmtId="0" fontId="20" fillId="0" borderId="13" xfId="2" applyFont="1" applyFill="1" applyBorder="1" applyAlignment="1" applyProtection="1">
      <alignment horizontal="center" vertical="center"/>
    </xf>
    <xf numFmtId="0" fontId="20" fillId="0" borderId="23" xfId="2" applyNumberFormat="1" applyFont="1" applyFill="1" applyBorder="1" applyAlignment="1" applyProtection="1">
      <alignment horizontal="left" vertical="center" indent="1"/>
    </xf>
    <xf numFmtId="0" fontId="20" fillId="0" borderId="15" xfId="2" applyFont="1" applyFill="1" applyBorder="1" applyAlignment="1" applyProtection="1">
      <alignment horizontal="center" vertical="center"/>
    </xf>
    <xf numFmtId="0" fontId="20" fillId="0" borderId="2" xfId="2" applyFont="1" applyFill="1" applyBorder="1" applyAlignment="1" applyProtection="1">
      <alignment horizontal="center" vertical="center"/>
    </xf>
    <xf numFmtId="0" fontId="21" fillId="0" borderId="13" xfId="2" applyFont="1" applyFill="1" applyBorder="1" applyAlignment="1" applyProtection="1">
      <alignment horizontal="left" vertical="center"/>
    </xf>
    <xf numFmtId="0" fontId="21" fillId="0" borderId="2" xfId="2" applyFont="1" applyFill="1" applyBorder="1" applyAlignment="1" applyProtection="1">
      <alignment horizontal="left" vertical="center"/>
    </xf>
    <xf numFmtId="49" fontId="21" fillId="0" borderId="11" xfId="2" applyNumberFormat="1" applyFont="1" applyFill="1" applyBorder="1" applyAlignment="1" applyProtection="1">
      <alignment vertical="center"/>
    </xf>
    <xf numFmtId="0" fontId="20" fillId="0" borderId="23" xfId="2" applyFont="1" applyFill="1" applyBorder="1" applyAlignment="1" applyProtection="1">
      <alignment horizontal="left" vertical="center" indent="3"/>
    </xf>
    <xf numFmtId="0" fontId="20" fillId="0" borderId="13" xfId="2" applyFont="1" applyFill="1" applyBorder="1" applyAlignment="1" applyProtection="1">
      <alignment horizontal="left" vertical="center" indent="3"/>
    </xf>
    <xf numFmtId="0" fontId="20" fillId="0" borderId="11" xfId="2" applyFont="1" applyFill="1" applyBorder="1" applyAlignment="1" applyProtection="1">
      <alignment horizontal="left" vertical="center" indent="2"/>
    </xf>
    <xf numFmtId="0" fontId="21" fillId="0" borderId="5" xfId="5" applyFont="1" applyFill="1" applyBorder="1" applyAlignment="1" applyProtection="1">
      <alignment horizontal="left" vertical="center"/>
    </xf>
    <xf numFmtId="0" fontId="21" fillId="2" borderId="15" xfId="2" applyFont="1" applyFill="1" applyBorder="1" applyAlignment="1" applyProtection="1">
      <alignment horizontal="left" vertical="center"/>
    </xf>
    <xf numFmtId="0" fontId="21" fillId="2" borderId="1" xfId="2" applyFont="1" applyFill="1" applyBorder="1" applyAlignment="1" applyProtection="1">
      <alignment vertical="center"/>
    </xf>
    <xf numFmtId="0" fontId="61" fillId="0" borderId="11" xfId="2" applyFont="1" applyFill="1" applyBorder="1" applyAlignment="1" applyProtection="1">
      <alignment horizontal="left" vertical="center"/>
    </xf>
    <xf numFmtId="0" fontId="20" fillId="0" borderId="23" xfId="2" applyNumberFormat="1" applyFont="1" applyFill="1" applyBorder="1" applyAlignment="1" applyProtection="1">
      <alignment horizontal="left" vertical="center" indent="2"/>
    </xf>
    <xf numFmtId="0" fontId="20" fillId="0" borderId="13" xfId="2" applyNumberFormat="1" applyFont="1" applyFill="1" applyBorder="1" applyAlignment="1" applyProtection="1">
      <alignment horizontal="center" vertical="center"/>
    </xf>
    <xf numFmtId="0" fontId="21" fillId="2" borderId="2" xfId="2" applyFont="1" applyFill="1" applyBorder="1" applyAlignment="1" applyProtection="1">
      <alignment horizontal="left" vertical="center"/>
    </xf>
    <xf numFmtId="0" fontId="20" fillId="0" borderId="2" xfId="2" applyFont="1" applyFill="1" applyBorder="1" applyAlignment="1" applyProtection="1">
      <alignment horizontal="left" vertical="center" indent="2"/>
    </xf>
    <xf numFmtId="0" fontId="21" fillId="0" borderId="28" xfId="5" applyFont="1" applyFill="1" applyBorder="1" applyAlignment="1" applyProtection="1">
      <alignment horizontal="left" vertical="center"/>
    </xf>
    <xf numFmtId="0" fontId="61" fillId="0" borderId="19" xfId="2" applyFont="1" applyFill="1" applyBorder="1" applyAlignment="1" applyProtection="1">
      <alignment horizontal="left" vertical="center"/>
    </xf>
    <xf numFmtId="0" fontId="21" fillId="0" borderId="14" xfId="2" applyFont="1" applyFill="1" applyBorder="1" applyAlignment="1" applyProtection="1">
      <alignment horizontal="left" vertical="center"/>
    </xf>
    <xf numFmtId="0" fontId="20" fillId="0" borderId="14" xfId="2" applyFont="1" applyFill="1" applyBorder="1" applyAlignment="1" applyProtection="1">
      <alignment horizontal="left" vertical="center" indent="2"/>
    </xf>
    <xf numFmtId="0" fontId="20" fillId="0" borderId="14" xfId="2" applyFont="1" applyFill="1" applyBorder="1" applyAlignment="1" applyProtection="1">
      <alignment horizontal="center" vertical="center"/>
    </xf>
    <xf numFmtId="0" fontId="61" fillId="0" borderId="11" xfId="2" applyFont="1" applyFill="1" applyBorder="1" applyAlignment="1" applyProtection="1">
      <alignment horizontal="left" vertical="center" wrapText="1"/>
    </xf>
    <xf numFmtId="0" fontId="54" fillId="0" borderId="15" xfId="2" applyFont="1" applyFill="1" applyBorder="1" applyAlignment="1" applyProtection="1">
      <alignment horizontal="left" vertical="center" wrapText="1"/>
    </xf>
    <xf numFmtId="0" fontId="61" fillId="0" borderId="15" xfId="2" applyFont="1" applyFill="1" applyBorder="1" applyAlignment="1" applyProtection="1">
      <alignment horizontal="left" vertical="center" wrapText="1"/>
    </xf>
    <xf numFmtId="49" fontId="61" fillId="0" borderId="11" xfId="2" applyNumberFormat="1" applyFont="1" applyFill="1" applyBorder="1" applyAlignment="1" applyProtection="1">
      <alignment vertical="center" wrapText="1"/>
    </xf>
    <xf numFmtId="0" fontId="61" fillId="0" borderId="13" xfId="2" applyFont="1" applyFill="1" applyBorder="1" applyAlignment="1" applyProtection="1">
      <alignment horizontal="left" vertical="center" wrapText="1"/>
    </xf>
    <xf numFmtId="0" fontId="21" fillId="2" borderId="15" xfId="2" applyFont="1" applyFill="1" applyBorder="1" applyAlignment="1" applyProtection="1">
      <alignment horizontal="left" vertical="center" wrapText="1"/>
    </xf>
    <xf numFmtId="3" fontId="6" fillId="0" borderId="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1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Alignment="1" applyProtection="1">
      <alignment horizontal="right" vertical="center" wrapText="1"/>
      <protection locked="0"/>
    </xf>
    <xf numFmtId="0" fontId="69" fillId="0" borderId="0" xfId="0" applyFont="1" applyFill="1" applyBorder="1" applyAlignment="1" applyProtection="1">
      <alignment horizontal="left"/>
    </xf>
    <xf numFmtId="1" fontId="6" fillId="0" borderId="2" xfId="0" applyNumberFormat="1" applyFont="1" applyFill="1" applyBorder="1" applyAlignment="1" applyProtection="1">
      <alignment horizontal="right" vertical="center"/>
    </xf>
    <xf numFmtId="1" fontId="6" fillId="0" borderId="7" xfId="0" applyNumberFormat="1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vertical="center" indent="3"/>
    </xf>
    <xf numFmtId="49" fontId="5" fillId="2" borderId="63" xfId="0" applyNumberFormat="1" applyFont="1" applyFill="1" applyBorder="1" applyAlignment="1" applyProtection="1">
      <alignment horizontal="lef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31" xfId="0" applyNumberFormat="1" applyFont="1" applyBorder="1" applyAlignment="1" applyProtection="1">
      <alignment horizontal="right" vertical="center"/>
      <protection locked="0"/>
    </xf>
    <xf numFmtId="49" fontId="5" fillId="2" borderId="26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 indent="2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30" xfId="0" applyNumberFormat="1" applyFont="1" applyBorder="1" applyAlignment="1" applyProtection="1">
      <alignment horizontal="righ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3" fontId="6" fillId="0" borderId="59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6" fillId="0" borderId="3" xfId="3" applyFont="1" applyBorder="1" applyAlignment="1" applyProtection="1">
      <alignment vertical="center" wrapText="1"/>
      <protection locked="0"/>
    </xf>
    <xf numFmtId="0" fontId="56" fillId="0" borderId="0" xfId="3" applyFont="1" applyBorder="1" applyAlignment="1" applyProtection="1">
      <alignment vertical="center" wrapText="1"/>
      <protection locked="0"/>
    </xf>
    <xf numFmtId="0" fontId="56" fillId="0" borderId="20" xfId="3" applyFont="1" applyBorder="1" applyAlignment="1" applyProtection="1">
      <alignment vertical="center" wrapText="1"/>
      <protection locked="0"/>
    </xf>
    <xf numFmtId="0" fontId="3" fillId="0" borderId="0" xfId="3" applyFont="1" applyAlignment="1" applyProtection="1">
      <alignment horizontal="right"/>
      <protection locked="0"/>
    </xf>
    <xf numFmtId="3" fontId="3" fillId="0" borderId="0" xfId="3" applyNumberFormat="1" applyFont="1" applyProtection="1">
      <protection locked="0"/>
    </xf>
    <xf numFmtId="9" fontId="3" fillId="0" borderId="0" xfId="6" applyFont="1" applyBorder="1" applyProtection="1">
      <protection locked="0"/>
    </xf>
    <xf numFmtId="9" fontId="3" fillId="5" borderId="0" xfId="6" applyFont="1" applyFill="1" applyBorder="1" applyProtection="1">
      <protection locked="0"/>
    </xf>
    <xf numFmtId="0" fontId="3" fillId="0" borderId="0" xfId="3" applyFont="1" applyAlignment="1" applyProtection="1">
      <alignment horizontal="right" vertical="center"/>
      <protection locked="0"/>
    </xf>
    <xf numFmtId="3" fontId="3" fillId="0" borderId="0" xfId="3" applyNumberFormat="1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3" fontId="3" fillId="0" borderId="0" xfId="3" applyNumberFormat="1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right"/>
      <protection locked="0"/>
    </xf>
    <xf numFmtId="3" fontId="3" fillId="0" borderId="0" xfId="3" applyNumberFormat="1" applyFont="1" applyBorder="1" applyProtection="1">
      <protection locked="0"/>
    </xf>
    <xf numFmtId="0" fontId="3" fillId="0" borderId="20" xfId="3" applyFont="1" applyBorder="1" applyAlignment="1" applyProtection="1">
      <alignment horizontal="right" vertical="center"/>
      <protection locked="0"/>
    </xf>
    <xf numFmtId="3" fontId="3" fillId="0" borderId="20" xfId="3" applyNumberFormat="1" applyFont="1" applyBorder="1" applyAlignment="1" applyProtection="1">
      <alignment vertical="center"/>
      <protection locked="0"/>
    </xf>
    <xf numFmtId="9" fontId="3" fillId="0" borderId="20" xfId="6" applyFont="1" applyBorder="1" applyProtection="1">
      <protection locked="0"/>
    </xf>
    <xf numFmtId="0" fontId="3" fillId="0" borderId="29" xfId="3" applyFont="1" applyBorder="1" applyAlignment="1" applyProtection="1">
      <alignment horizontal="right" vertical="center"/>
      <protection locked="0"/>
    </xf>
    <xf numFmtId="3" fontId="3" fillId="0" borderId="29" xfId="3" applyNumberFormat="1" applyFont="1" applyBorder="1" applyAlignment="1" applyProtection="1">
      <alignment vertical="center"/>
      <protection locked="0"/>
    </xf>
    <xf numFmtId="9" fontId="3" fillId="0" borderId="29" xfId="6" applyFont="1" applyBorder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9" fontId="3" fillId="0" borderId="0" xfId="6" applyFont="1" applyAlignment="1" applyProtection="1">
      <alignment vertical="center"/>
      <protection locked="0"/>
    </xf>
    <xf numFmtId="49" fontId="5" fillId="0" borderId="43" xfId="0" applyNumberFormat="1" applyFont="1" applyFill="1" applyBorder="1" applyAlignment="1" applyProtection="1">
      <alignment horizontal="left" vertical="center"/>
    </xf>
    <xf numFmtId="49" fontId="5" fillId="2" borderId="76" xfId="0" applyNumberFormat="1" applyFont="1" applyFill="1" applyBorder="1" applyAlignment="1" applyProtection="1">
      <alignment horizontal="left" vertical="center"/>
    </xf>
    <xf numFmtId="49" fontId="5" fillId="2" borderId="43" xfId="0" applyNumberFormat="1" applyFont="1" applyFill="1" applyBorder="1" applyAlignment="1" applyProtection="1">
      <alignment horizontal="left" vertical="center"/>
    </xf>
    <xf numFmtId="49" fontId="5" fillId="2" borderId="49" xfId="0" applyNumberFormat="1" applyFont="1" applyFill="1" applyBorder="1" applyAlignment="1" applyProtection="1">
      <alignment horizontal="left" vertical="center"/>
    </xf>
    <xf numFmtId="49" fontId="5" fillId="0" borderId="44" xfId="0" applyNumberFormat="1" applyFont="1" applyFill="1" applyBorder="1" applyAlignment="1" applyProtection="1">
      <alignment horizontal="left" vertical="center"/>
    </xf>
    <xf numFmtId="49" fontId="5" fillId="2" borderId="41" xfId="0" applyNumberFormat="1" applyFont="1" applyFill="1" applyBorder="1" applyAlignment="1" applyProtection="1">
      <alignment horizontal="left" vertical="center"/>
    </xf>
    <xf numFmtId="49" fontId="5" fillId="0" borderId="41" xfId="0" applyNumberFormat="1" applyFont="1" applyFill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 indent="1"/>
    </xf>
    <xf numFmtId="49" fontId="5" fillId="0" borderId="42" xfId="0" applyNumberFormat="1" applyFont="1" applyFill="1" applyBorder="1" applyAlignment="1" applyProtection="1">
      <alignment horizontal="left" vertical="center"/>
    </xf>
    <xf numFmtId="49" fontId="5" fillId="2" borderId="48" xfId="0" applyNumberFormat="1" applyFont="1" applyFill="1" applyBorder="1" applyAlignment="1" applyProtection="1">
      <alignment horizontal="left" vertical="center"/>
    </xf>
    <xf numFmtId="49" fontId="5" fillId="0" borderId="51" xfId="0" applyNumberFormat="1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1" fillId="0" borderId="72" xfId="0" applyFont="1" applyFill="1" applyBorder="1" applyAlignment="1" applyProtection="1">
      <alignment horizontal="left"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3" borderId="6" xfId="0" applyFont="1" applyFill="1" applyBorder="1" applyAlignment="1" applyProtection="1">
      <alignment horizontal="left" vertical="center"/>
    </xf>
    <xf numFmtId="0" fontId="21" fillId="0" borderId="63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top"/>
    </xf>
    <xf numFmtId="0" fontId="21" fillId="0" borderId="10" xfId="0" applyFont="1" applyFill="1" applyBorder="1" applyAlignment="1" applyProtection="1">
      <alignment horizontal="left" vertical="center"/>
    </xf>
    <xf numFmtId="0" fontId="8" fillId="0" borderId="18" xfId="5" applyFont="1" applyFill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49" fontId="21" fillId="2" borderId="15" xfId="2" applyNumberFormat="1" applyFont="1" applyFill="1" applyBorder="1" applyAlignment="1" applyProtection="1">
      <alignment horizontal="left" vertical="center" wrapText="1"/>
    </xf>
    <xf numFmtId="3" fontId="20" fillId="2" borderId="13" xfId="5" applyNumberFormat="1" applyFont="1" applyFill="1" applyBorder="1" applyAlignment="1" applyProtection="1">
      <alignment horizontal="right" vertical="center"/>
      <protection locked="0"/>
    </xf>
    <xf numFmtId="3" fontId="20" fillId="2" borderId="20" xfId="5" applyNumberFormat="1" applyFont="1" applyFill="1" applyBorder="1" applyAlignment="1" applyProtection="1">
      <alignment horizontal="right" vertical="center"/>
      <protection locked="0"/>
    </xf>
    <xf numFmtId="3" fontId="20" fillId="2" borderId="18" xfId="5" applyNumberFormat="1" applyFont="1" applyFill="1" applyBorder="1" applyAlignment="1" applyProtection="1">
      <alignment horizontal="right" vertical="center"/>
      <protection locked="0"/>
    </xf>
    <xf numFmtId="3" fontId="20" fillId="2" borderId="31" xfId="5" applyNumberFormat="1" applyFont="1" applyFill="1" applyBorder="1" applyAlignment="1" applyProtection="1">
      <alignment horizontal="right" vertical="center"/>
      <protection locked="0"/>
    </xf>
    <xf numFmtId="3" fontId="20" fillId="0" borderId="13" xfId="5" applyNumberFormat="1" applyFont="1" applyFill="1" applyBorder="1" applyAlignment="1" applyProtection="1">
      <alignment horizontal="right" vertical="center"/>
      <protection locked="0"/>
    </xf>
    <xf numFmtId="3" fontId="20" fillId="0" borderId="20" xfId="5" applyNumberFormat="1" applyFont="1" applyFill="1" applyBorder="1" applyAlignment="1" applyProtection="1">
      <alignment horizontal="right" vertical="center"/>
      <protection locked="0"/>
    </xf>
    <xf numFmtId="3" fontId="20" fillId="0" borderId="18" xfId="5" applyNumberFormat="1" applyFont="1" applyFill="1" applyBorder="1" applyAlignment="1" applyProtection="1">
      <alignment horizontal="right" vertical="center"/>
      <protection locked="0"/>
    </xf>
    <xf numFmtId="3" fontId="20" fillId="0" borderId="31" xfId="5" applyNumberFormat="1" applyFont="1" applyFill="1" applyBorder="1" applyAlignment="1" applyProtection="1">
      <alignment horizontal="right" vertical="center"/>
      <protection locked="0"/>
    </xf>
    <xf numFmtId="3" fontId="20" fillId="4" borderId="11" xfId="5" applyNumberFormat="1" applyFont="1" applyFill="1" applyBorder="1" applyAlignment="1" applyProtection="1">
      <alignment horizontal="left" vertical="center"/>
      <protection locked="0"/>
    </xf>
    <xf numFmtId="3" fontId="20" fillId="4" borderId="29" xfId="5" applyNumberFormat="1" applyFont="1" applyFill="1" applyBorder="1" applyAlignment="1" applyProtection="1">
      <alignment horizontal="left" vertical="center"/>
      <protection locked="0"/>
    </xf>
    <xf numFmtId="3" fontId="20" fillId="4" borderId="17" xfId="5" applyNumberFormat="1" applyFont="1" applyFill="1" applyBorder="1" applyAlignment="1" applyProtection="1">
      <alignment horizontal="left" vertical="center"/>
      <protection locked="0"/>
    </xf>
    <xf numFmtId="3" fontId="20" fillId="4" borderId="30" xfId="5" applyNumberFormat="1" applyFont="1" applyFill="1" applyBorder="1" applyAlignment="1" applyProtection="1">
      <alignment horizontal="left" vertical="center"/>
      <protection locked="0"/>
    </xf>
    <xf numFmtId="3" fontId="20" fillId="0" borderId="15" xfId="5" applyNumberFormat="1" applyFont="1" applyFill="1" applyBorder="1" applyAlignment="1" applyProtection="1">
      <alignment horizontal="right" vertical="center"/>
      <protection locked="0"/>
    </xf>
    <xf numFmtId="3" fontId="20" fillId="0" borderId="29" xfId="5" applyNumberFormat="1" applyFont="1" applyFill="1" applyBorder="1" applyAlignment="1" applyProtection="1">
      <alignment horizontal="right" vertical="center"/>
      <protection locked="0"/>
    </xf>
    <xf numFmtId="3" fontId="20" fillId="0" borderId="11" xfId="5" applyNumberFormat="1" applyFont="1" applyFill="1" applyBorder="1" applyAlignment="1" applyProtection="1">
      <alignment horizontal="right" vertical="center"/>
      <protection locked="0"/>
    </xf>
    <xf numFmtId="3" fontId="20" fillId="0" borderId="17" xfId="5" applyNumberFormat="1" applyFont="1" applyFill="1" applyBorder="1" applyAlignment="1" applyProtection="1">
      <alignment horizontal="right" vertical="center"/>
      <protection locked="0"/>
    </xf>
    <xf numFmtId="3" fontId="20" fillId="0" borderId="30" xfId="5" applyNumberFormat="1" applyFont="1" applyFill="1" applyBorder="1" applyAlignment="1" applyProtection="1">
      <alignment horizontal="right" vertical="center"/>
      <protection locked="0"/>
    </xf>
    <xf numFmtId="3" fontId="20" fillId="2" borderId="11" xfId="5" applyNumberFormat="1" applyFont="1" applyFill="1" applyBorder="1" applyAlignment="1" applyProtection="1">
      <alignment horizontal="right" vertical="center"/>
      <protection locked="0"/>
    </xf>
    <xf numFmtId="3" fontId="20" fillId="0" borderId="11" xfId="5" applyNumberFormat="1" applyFont="1" applyFill="1" applyBorder="1" applyAlignment="1" applyProtection="1">
      <alignment horizontal="left" vertical="center"/>
      <protection locked="0"/>
    </xf>
    <xf numFmtId="3" fontId="20" fillId="0" borderId="29" xfId="5" applyNumberFormat="1" applyFont="1" applyFill="1" applyBorder="1" applyAlignment="1" applyProtection="1">
      <alignment horizontal="left" vertical="center"/>
      <protection locked="0"/>
    </xf>
    <xf numFmtId="3" fontId="20" fillId="0" borderId="17" xfId="5" applyNumberFormat="1" applyFont="1" applyFill="1" applyBorder="1" applyAlignment="1" applyProtection="1">
      <alignment horizontal="left" vertical="center"/>
      <protection locked="0"/>
    </xf>
    <xf numFmtId="3" fontId="20" fillId="0" borderId="30" xfId="5" applyNumberFormat="1" applyFont="1" applyFill="1" applyBorder="1" applyAlignment="1" applyProtection="1">
      <alignment horizontal="left" vertical="center"/>
      <protection locked="0"/>
    </xf>
    <xf numFmtId="3" fontId="20" fillId="0" borderId="19" xfId="5" applyNumberFormat="1" applyFont="1" applyFill="1" applyBorder="1" applyAlignment="1" applyProtection="1">
      <alignment horizontal="right" vertical="center"/>
      <protection locked="0"/>
    </xf>
    <xf numFmtId="3" fontId="20" fillId="0" borderId="32" xfId="5" applyNumberFormat="1" applyFont="1" applyFill="1" applyBorder="1" applyAlignment="1" applyProtection="1">
      <alignment horizontal="right" vertical="center"/>
      <protection locked="0"/>
    </xf>
    <xf numFmtId="3" fontId="20" fillId="0" borderId="59" xfId="5" applyNumberFormat="1" applyFont="1" applyFill="1" applyBorder="1" applyAlignment="1" applyProtection="1">
      <alignment horizontal="right" vertical="center"/>
      <protection locked="0"/>
    </xf>
    <xf numFmtId="0" fontId="21" fillId="0" borderId="11" xfId="2" applyFont="1" applyFill="1" applyBorder="1" applyAlignment="1" applyProtection="1">
      <alignment horizontal="left" vertical="center"/>
    </xf>
    <xf numFmtId="0" fontId="21" fillId="2" borderId="11" xfId="2" applyFont="1" applyFill="1" applyBorder="1" applyAlignment="1" applyProtection="1">
      <alignment horizontal="left" vertical="center" wrapText="1"/>
    </xf>
    <xf numFmtId="0" fontId="21" fillId="2" borderId="4" xfId="5" applyFont="1" applyFill="1" applyBorder="1" applyAlignment="1" applyProtection="1">
      <alignment horizontal="left" vertical="center"/>
    </xf>
    <xf numFmtId="49" fontId="21" fillId="2" borderId="13" xfId="2" applyNumberFormat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indent="1"/>
    </xf>
    <xf numFmtId="0" fontId="5" fillId="3" borderId="3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3" fontId="5" fillId="3" borderId="29" xfId="0" applyNumberFormat="1" applyFont="1" applyFill="1" applyBorder="1" applyAlignment="1" applyProtection="1">
      <alignment vertical="center"/>
    </xf>
    <xf numFmtId="3" fontId="5" fillId="3" borderId="12" xfId="0" applyNumberFormat="1" applyFont="1" applyFill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  <protection locked="0"/>
    </xf>
    <xf numFmtId="0" fontId="5" fillId="0" borderId="65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72" fillId="0" borderId="29" xfId="7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Alignment="1" applyProtection="1">
      <protection locked="0"/>
    </xf>
    <xf numFmtId="0" fontId="21" fillId="3" borderId="27" xfId="0" applyFont="1" applyFill="1" applyBorder="1" applyAlignment="1" applyProtection="1">
      <alignment vertical="center"/>
    </xf>
    <xf numFmtId="2" fontId="20" fillId="0" borderId="17" xfId="0" applyNumberFormat="1" applyFont="1" applyFill="1" applyBorder="1" applyAlignment="1" applyProtection="1">
      <alignment horizontal="right" vertical="center"/>
      <protection locked="0"/>
    </xf>
    <xf numFmtId="2" fontId="20" fillId="0" borderId="17" xfId="0" applyNumberFormat="1" applyFont="1" applyFill="1" applyBorder="1" applyAlignment="1" applyProtection="1">
      <alignment vertical="center"/>
      <protection locked="0"/>
    </xf>
    <xf numFmtId="2" fontId="20" fillId="0" borderId="11" xfId="0" applyNumberFormat="1" applyFont="1" applyFill="1" applyBorder="1" applyAlignment="1" applyProtection="1">
      <alignment vertical="center"/>
      <protection locked="0"/>
    </xf>
    <xf numFmtId="2" fontId="20" fillId="0" borderId="30" xfId="0" applyNumberFormat="1" applyFont="1" applyFill="1" applyBorder="1" applyAlignment="1" applyProtection="1">
      <alignment vertical="center"/>
      <protection locked="0"/>
    </xf>
    <xf numFmtId="2" fontId="20" fillId="0" borderId="18" xfId="0" applyNumberFormat="1" applyFont="1" applyFill="1" applyBorder="1" applyAlignment="1" applyProtection="1">
      <alignment vertical="center"/>
      <protection locked="0"/>
    </xf>
    <xf numFmtId="2" fontId="20" fillId="0" borderId="13" xfId="0" applyNumberFormat="1" applyFont="1" applyFill="1" applyBorder="1" applyAlignment="1" applyProtection="1">
      <alignment vertical="center"/>
      <protection locked="0"/>
    </xf>
    <xf numFmtId="2" fontId="20" fillId="0" borderId="31" xfId="0" applyNumberFormat="1" applyFont="1" applyFill="1" applyBorder="1" applyAlignment="1" applyProtection="1">
      <alignment vertical="center"/>
      <protection locked="0"/>
    </xf>
    <xf numFmtId="2" fontId="20" fillId="0" borderId="1" xfId="0" applyNumberFormat="1" applyFont="1" applyFill="1" applyBorder="1" applyAlignment="1" applyProtection="1">
      <alignment vertical="center"/>
      <protection locked="0"/>
    </xf>
    <xf numFmtId="2" fontId="21" fillId="3" borderId="3" xfId="0" applyNumberFormat="1" applyFont="1" applyFill="1" applyBorder="1" applyAlignment="1" applyProtection="1">
      <alignment vertical="center"/>
    </xf>
    <xf numFmtId="2" fontId="21" fillId="3" borderId="66" xfId="0" applyNumberFormat="1" applyFont="1" applyFill="1" applyBorder="1" applyAlignment="1" applyProtection="1">
      <alignment vertical="center"/>
    </xf>
    <xf numFmtId="2" fontId="20" fillId="0" borderId="2" xfId="0" applyNumberFormat="1" applyFont="1" applyFill="1" applyBorder="1" applyAlignment="1" applyProtection="1">
      <alignment vertical="center"/>
      <protection locked="0"/>
    </xf>
    <xf numFmtId="2" fontId="20" fillId="0" borderId="14" xfId="0" applyNumberFormat="1" applyFont="1" applyFill="1" applyBorder="1" applyAlignment="1" applyProtection="1">
      <alignment vertical="center"/>
      <protection locked="0"/>
    </xf>
    <xf numFmtId="2" fontId="20" fillId="0" borderId="32" xfId="0" applyNumberFormat="1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59" xfId="0" applyFont="1" applyFill="1" applyBorder="1" applyAlignment="1" applyProtection="1">
      <alignment vertical="center"/>
      <protection locked="0"/>
    </xf>
    <xf numFmtId="14" fontId="30" fillId="0" borderId="68" xfId="0" applyNumberFormat="1" applyFont="1" applyFill="1" applyBorder="1" applyProtection="1"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6" fillId="0" borderId="29" xfId="2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</xf>
    <xf numFmtId="0" fontId="6" fillId="0" borderId="20" xfId="2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left" vertical="center"/>
    </xf>
    <xf numFmtId="0" fontId="12" fillId="0" borderId="29" xfId="0" applyFont="1" applyBorder="1" applyAlignment="1" applyProtection="1">
      <alignment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top" shrinkToFit="1"/>
    </xf>
    <xf numFmtId="0" fontId="5" fillId="0" borderId="13" xfId="0" applyFont="1" applyBorder="1" applyAlignment="1" applyProtection="1">
      <alignment horizontal="center" vertical="top" shrinkToFit="1"/>
    </xf>
    <xf numFmtId="0" fontId="67" fillId="0" borderId="6" xfId="0" applyFont="1" applyFill="1" applyBorder="1" applyAlignment="1" applyProtection="1">
      <alignment horizontal="center"/>
    </xf>
    <xf numFmtId="0" fontId="17" fillId="0" borderId="23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wrapText="1"/>
      <protection locked="0"/>
    </xf>
    <xf numFmtId="0" fontId="56" fillId="0" borderId="0" xfId="3" applyFont="1" applyBorder="1" applyAlignment="1" applyProtection="1">
      <alignment horizontal="center" vertical="center"/>
      <protection locked="0"/>
    </xf>
    <xf numFmtId="0" fontId="56" fillId="0" borderId="20" xfId="3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66" xfId="0" applyFont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horizontal="left" wrapText="1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49" fontId="21" fillId="0" borderId="75" xfId="0" applyNumberFormat="1" applyFont="1" applyBorder="1" applyAlignment="1" applyProtection="1">
      <alignment horizontal="center" vertical="center"/>
      <protection locked="0"/>
    </xf>
    <xf numFmtId="49" fontId="30" fillId="0" borderId="75" xfId="0" applyNumberFormat="1" applyFont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67" fillId="0" borderId="40" xfId="0" applyFont="1" applyFill="1" applyBorder="1" applyAlignment="1" applyProtection="1">
      <alignment horizontal="center" vertical="center"/>
    </xf>
    <xf numFmtId="0" fontId="67" fillId="0" borderId="77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center"/>
    </xf>
    <xf numFmtId="0" fontId="67" fillId="0" borderId="23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quotePrefix="1" applyFont="1" applyFill="1" applyBorder="1" applyAlignment="1" applyProtection="1">
      <alignment horizontal="center" vertical="center"/>
    </xf>
    <xf numFmtId="0" fontId="27" fillId="0" borderId="23" xfId="0" quotePrefix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</xf>
    <xf numFmtId="0" fontId="27" fillId="0" borderId="62" xfId="0" applyFont="1" applyFill="1" applyBorder="1" applyAlignment="1" applyProtection="1">
      <alignment horizontal="center"/>
    </xf>
    <xf numFmtId="0" fontId="35" fillId="0" borderId="20" xfId="0" applyFont="1" applyBorder="1" applyAlignment="1" applyProtection="1">
      <alignment horizontal="right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7" fillId="0" borderId="0" xfId="0" quotePrefix="1" applyFont="1" applyFill="1" applyBorder="1" applyAlignment="1" applyProtection="1">
      <alignment horizontal="center" vertical="center" wrapText="1"/>
    </xf>
    <xf numFmtId="0" fontId="27" fillId="0" borderId="23" xfId="0" quotePrefix="1" applyFont="1" applyFill="1" applyBorder="1" applyAlignment="1" applyProtection="1">
      <alignment horizontal="center" vertical="center" wrapText="1"/>
    </xf>
    <xf numFmtId="0" fontId="21" fillId="3" borderId="27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21" fillId="3" borderId="66" xfId="0" applyFont="1" applyFill="1" applyBorder="1" applyAlignment="1" applyProtection="1">
      <alignment horizontal="left" vertical="center"/>
    </xf>
    <xf numFmtId="0" fontId="21" fillId="3" borderId="22" xfId="0" applyFont="1" applyFill="1" applyBorder="1" applyAlignment="1" applyProtection="1">
      <alignment horizontal="left" vertical="center"/>
    </xf>
    <xf numFmtId="0" fontId="28" fillId="0" borderId="56" xfId="0" applyFont="1" applyBorder="1" applyAlignment="1" applyProtection="1">
      <alignment horizontal="center" vertical="center"/>
    </xf>
    <xf numFmtId="0" fontId="28" fillId="0" borderId="7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2" fillId="0" borderId="66" xfId="0" applyFont="1" applyFill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69" fillId="0" borderId="0" xfId="0" applyFont="1" applyBorder="1" applyAlignment="1" applyProtection="1">
      <alignment horizontal="left" wrapText="1"/>
    </xf>
    <xf numFmtId="0" fontId="48" fillId="0" borderId="22" xfId="5" applyFont="1" applyFill="1" applyBorder="1" applyAlignment="1" applyProtection="1">
      <alignment horizontal="center" vertical="center"/>
    </xf>
    <xf numFmtId="0" fontId="48" fillId="0" borderId="3" xfId="5" applyFont="1" applyFill="1" applyBorder="1" applyAlignment="1" applyProtection="1">
      <alignment horizontal="center" vertical="center"/>
    </xf>
    <xf numFmtId="0" fontId="48" fillId="0" borderId="16" xfId="5" applyFont="1" applyFill="1" applyBorder="1" applyAlignment="1" applyProtection="1">
      <alignment horizontal="center" vertical="center"/>
    </xf>
    <xf numFmtId="0" fontId="48" fillId="0" borderId="66" xfId="5" applyFont="1" applyFill="1" applyBorder="1" applyAlignment="1" applyProtection="1">
      <alignment horizontal="center" vertical="center"/>
    </xf>
    <xf numFmtId="0" fontId="8" fillId="0" borderId="18" xfId="5" applyFont="1" applyFill="1" applyBorder="1" applyAlignment="1" applyProtection="1">
      <alignment horizontal="center" vertical="center"/>
    </xf>
    <xf numFmtId="0" fontId="8" fillId="0" borderId="37" xfId="5" applyFont="1" applyFill="1" applyBorder="1" applyAlignment="1" applyProtection="1">
      <alignment horizontal="center" vertical="center"/>
    </xf>
    <xf numFmtId="0" fontId="13" fillId="0" borderId="18" xfId="5" applyFont="1" applyFill="1" applyBorder="1" applyAlignment="1" applyProtection="1">
      <alignment horizontal="center" vertical="center"/>
    </xf>
    <xf numFmtId="0" fontId="13" fillId="0" borderId="37" xfId="5" applyFont="1" applyFill="1" applyBorder="1" applyAlignment="1" applyProtection="1">
      <alignment horizontal="center" vertical="center"/>
    </xf>
    <xf numFmtId="0" fontId="13" fillId="0" borderId="20" xfId="5" applyFont="1" applyFill="1" applyBorder="1" applyAlignment="1" applyProtection="1">
      <alignment horizontal="center" vertical="center"/>
    </xf>
    <xf numFmtId="0" fontId="13" fillId="0" borderId="38" xfId="5" applyFont="1" applyFill="1" applyBorder="1" applyAlignment="1" applyProtection="1">
      <alignment horizontal="center" vertical="center"/>
    </xf>
    <xf numFmtId="0" fontId="5" fillId="0" borderId="58" xfId="2" applyFont="1" applyBorder="1" applyAlignment="1" applyProtection="1">
      <alignment horizontal="center" vertical="center"/>
      <protection locked="0"/>
    </xf>
    <xf numFmtId="0" fontId="11" fillId="0" borderId="58" xfId="2" applyFont="1" applyBorder="1" applyAlignment="1" applyProtection="1">
      <alignment horizontal="center" vertical="center"/>
      <protection locked="0"/>
    </xf>
    <xf numFmtId="14" fontId="12" fillId="0" borderId="58" xfId="2" applyNumberFormat="1" applyFont="1" applyBorder="1" applyAlignment="1" applyProtection="1">
      <alignment horizontal="center" vertical="center"/>
      <protection locked="0"/>
    </xf>
    <xf numFmtId="0" fontId="12" fillId="0" borderId="62" xfId="2" applyFont="1" applyBorder="1" applyAlignment="1" applyProtection="1">
      <alignment horizontal="center" vertical="center"/>
      <protection locked="0"/>
    </xf>
    <xf numFmtId="0" fontId="11" fillId="0" borderId="17" xfId="5" applyFont="1" applyFill="1" applyBorder="1" applyAlignment="1" applyProtection="1">
      <alignment vertical="center"/>
    </xf>
    <xf numFmtId="0" fontId="5" fillId="0" borderId="17" xfId="5" applyFont="1" applyBorder="1" applyAlignment="1" applyProtection="1">
      <alignment vertical="center"/>
      <protection locked="0"/>
    </xf>
    <xf numFmtId="0" fontId="12" fillId="0" borderId="29" xfId="2" applyFont="1" applyBorder="1" applyAlignment="1" applyProtection="1">
      <alignment vertical="center"/>
      <protection locked="0"/>
    </xf>
    <xf numFmtId="0" fontId="12" fillId="0" borderId="12" xfId="2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67" fillId="0" borderId="0" xfId="5" applyFont="1" applyFill="1" applyBorder="1" applyAlignment="1" applyProtection="1">
      <alignment horizontal="center" vertical="top"/>
    </xf>
    <xf numFmtId="0" fontId="39" fillId="0" borderId="0" xfId="5" applyFont="1" applyFill="1" applyBorder="1" applyAlignment="1" applyProtection="1">
      <alignment horizontal="center" vertical="top"/>
    </xf>
    <xf numFmtId="0" fontId="39" fillId="0" borderId="23" xfId="5" applyFont="1" applyFill="1" applyBorder="1" applyAlignment="1" applyProtection="1">
      <alignment horizontal="center" vertical="top"/>
    </xf>
    <xf numFmtId="0" fontId="27" fillId="0" borderId="0" xfId="2" applyFont="1" applyBorder="1" applyAlignment="1" applyProtection="1">
      <alignment horizontal="center"/>
    </xf>
    <xf numFmtId="0" fontId="40" fillId="0" borderId="0" xfId="2" applyFont="1" applyBorder="1" applyAlignment="1" applyProtection="1">
      <alignment horizontal="center"/>
    </xf>
    <xf numFmtId="0" fontId="13" fillId="0" borderId="0" xfId="5" applyFont="1" applyFill="1" applyBorder="1" applyAlignment="1" applyProtection="1">
      <alignment vertical="top"/>
    </xf>
    <xf numFmtId="0" fontId="12" fillId="0" borderId="0" xfId="2" applyFont="1" applyBorder="1" applyAlignment="1" applyProtection="1">
      <alignment vertical="top"/>
    </xf>
    <xf numFmtId="0" fontId="12" fillId="0" borderId="21" xfId="2" applyFont="1" applyBorder="1" applyAlignment="1" applyProtection="1">
      <alignment vertical="top"/>
    </xf>
    <xf numFmtId="0" fontId="11" fillId="0" borderId="17" xfId="5" applyFont="1" applyBorder="1" applyAlignment="1" applyProtection="1">
      <alignment vertical="center"/>
      <protection locked="0"/>
    </xf>
    <xf numFmtId="0" fontId="12" fillId="0" borderId="20" xfId="2" applyFont="1" applyBorder="1" applyAlignment="1" applyProtection="1">
      <alignment horizontal="center" vertical="center"/>
      <protection locked="0"/>
    </xf>
    <xf numFmtId="0" fontId="12" fillId="0" borderId="38" xfId="2" applyFont="1" applyBorder="1" applyAlignment="1" applyProtection="1">
      <alignment horizontal="center" vertical="center"/>
      <protection locked="0"/>
    </xf>
  </cellXfs>
  <cellStyles count="14">
    <cellStyle name="Hyperlink" xfId="7" builtinId="8"/>
    <cellStyle name="Normal" xfId="0" builtinId="0"/>
    <cellStyle name="Normal 2" xfId="1"/>
    <cellStyle name="Normal 3" xfId="9"/>
    <cellStyle name="Normal 4" xfId="8"/>
    <cellStyle name="Normal 5" xfId="11"/>
    <cellStyle name="Normal 6" xfId="13"/>
    <cellStyle name="Normal_ECE1" xfId="2"/>
    <cellStyle name="Normal_JFSQ2001e" xfId="3"/>
    <cellStyle name="Normal_jqrev" xfId="4"/>
    <cellStyle name="Normal_YBFPQNEW" xfId="5"/>
    <cellStyle name="Percent" xfId="6" builtinId="5"/>
    <cellStyle name="Percent 2" xfId="10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8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212"/>
  <sheetViews>
    <sheetView showGridLines="0" zoomScale="85" zoomScaleNormal="85" zoomScaleSheetLayoutView="100" workbookViewId="0">
      <selection activeCell="C6" sqref="C6"/>
    </sheetView>
  </sheetViews>
  <sheetFormatPr defaultColWidth="9.625" defaultRowHeight="12.75" customHeight="1" x14ac:dyDescent="0.2"/>
  <cols>
    <col min="1" max="1" width="8.375" style="21" customWidth="1"/>
    <col min="2" max="2" width="64.75" style="22" customWidth="1"/>
    <col min="3" max="3" width="9.5" style="22" customWidth="1"/>
    <col min="4" max="5" width="22.5" style="22" customWidth="1"/>
    <col min="6" max="6" width="9.75" style="22" customWidth="1"/>
    <col min="7" max="7" width="9.625" style="22" customWidth="1"/>
    <col min="8" max="8" width="8.875" style="22" customWidth="1"/>
    <col min="9" max="9" width="69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/>
  </cols>
  <sheetData>
    <row r="1" spans="1:29" ht="17.100000000000001" customHeight="1" x14ac:dyDescent="0.2">
      <c r="A1" s="25"/>
      <c r="B1" s="84" t="s">
        <v>0</v>
      </c>
      <c r="C1" s="303" t="s">
        <v>31</v>
      </c>
      <c r="D1" s="665" t="s">
        <v>304</v>
      </c>
      <c r="E1" s="666" t="s">
        <v>305</v>
      </c>
      <c r="H1" s="172"/>
      <c r="I1" s="172"/>
      <c r="J1" s="173" t="str">
        <f>C1</f>
        <v xml:space="preserve">Country: </v>
      </c>
      <c r="K1" s="173" t="str">
        <f>D1</f>
        <v>Bosnia and Herzegovina</v>
      </c>
      <c r="L1" s="172"/>
    </row>
    <row r="2" spans="1:29" ht="17.100000000000001" customHeight="1" x14ac:dyDescent="0.2">
      <c r="A2" s="26"/>
      <c r="B2" s="83" t="s">
        <v>0</v>
      </c>
      <c r="C2" s="700" t="s">
        <v>14</v>
      </c>
      <c r="D2" s="701"/>
      <c r="E2" s="667"/>
      <c r="H2" s="172"/>
      <c r="I2" s="172"/>
      <c r="J2" s="172"/>
      <c r="K2" s="172"/>
      <c r="L2" s="172"/>
    </row>
    <row r="3" spans="1:29" ht="17.100000000000001" customHeight="1" x14ac:dyDescent="0.2">
      <c r="A3" s="26"/>
      <c r="B3" s="83" t="s">
        <v>0</v>
      </c>
      <c r="C3" s="716" t="s">
        <v>0</v>
      </c>
      <c r="D3" s="717"/>
      <c r="E3" s="718"/>
      <c r="H3" s="172"/>
      <c r="I3" s="172"/>
      <c r="J3" s="172"/>
      <c r="K3" s="172"/>
      <c r="L3" s="172"/>
    </row>
    <row r="4" spans="1:29" ht="17.100000000000001" customHeight="1" x14ac:dyDescent="0.2">
      <c r="A4" s="26"/>
      <c r="B4" s="83"/>
      <c r="C4" s="304" t="s">
        <v>10</v>
      </c>
      <c r="D4" s="506"/>
      <c r="E4" s="507"/>
      <c r="H4" s="172"/>
      <c r="I4" s="172"/>
      <c r="J4" s="172"/>
      <c r="K4" s="172"/>
      <c r="L4" s="172"/>
      <c r="T4" s="503" t="s">
        <v>191</v>
      </c>
      <c r="U4" s="503"/>
    </row>
    <row r="5" spans="1:29" ht="17.100000000000001" customHeight="1" x14ac:dyDescent="0.2">
      <c r="A5" s="707" t="s">
        <v>264</v>
      </c>
      <c r="B5" s="708"/>
      <c r="C5" s="719"/>
      <c r="D5" s="720"/>
      <c r="E5" s="721"/>
      <c r="H5" s="172"/>
      <c r="I5" s="172"/>
      <c r="J5" s="172"/>
      <c r="K5" s="172"/>
      <c r="L5" s="172"/>
      <c r="T5" s="503" t="s">
        <v>190</v>
      </c>
      <c r="U5" s="503"/>
    </row>
    <row r="6" spans="1:29" ht="17.100000000000001" customHeight="1" x14ac:dyDescent="0.3">
      <c r="A6" s="709"/>
      <c r="B6" s="708"/>
      <c r="C6" s="668"/>
      <c r="D6" s="508"/>
      <c r="E6" s="509"/>
      <c r="H6" s="172"/>
      <c r="I6" s="172"/>
      <c r="J6" s="172"/>
      <c r="K6" s="172"/>
      <c r="L6" s="172"/>
      <c r="Q6" s="468" t="s">
        <v>184</v>
      </c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</row>
    <row r="7" spans="1:29" ht="16.5" customHeight="1" x14ac:dyDescent="0.2">
      <c r="A7" s="710" t="s">
        <v>263</v>
      </c>
      <c r="B7" s="711"/>
      <c r="C7" s="304" t="s">
        <v>11</v>
      </c>
      <c r="D7" s="669"/>
      <c r="E7" s="670"/>
      <c r="H7" s="172"/>
      <c r="I7" s="722" t="s">
        <v>282</v>
      </c>
      <c r="J7" s="172"/>
      <c r="K7" s="715" t="s">
        <v>69</v>
      </c>
      <c r="L7" s="715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</row>
    <row r="8" spans="1:29" ht="19.5" customHeight="1" x14ac:dyDescent="0.2">
      <c r="A8" s="710" t="s">
        <v>26</v>
      </c>
      <c r="B8" s="711"/>
      <c r="C8" s="304" t="s">
        <v>13</v>
      </c>
      <c r="D8" s="671"/>
      <c r="E8" s="507"/>
      <c r="H8" s="172"/>
      <c r="I8" s="722"/>
      <c r="J8" s="172"/>
      <c r="K8" s="715"/>
      <c r="L8" s="715"/>
      <c r="Q8" s="469" t="s">
        <v>180</v>
      </c>
      <c r="R8" s="469"/>
      <c r="S8" s="469"/>
      <c r="T8" s="469"/>
      <c r="U8" s="469"/>
      <c r="V8" s="469"/>
      <c r="W8" s="712"/>
      <c r="X8" s="712"/>
      <c r="Y8" s="712"/>
      <c r="Z8" s="469"/>
      <c r="AA8" s="469"/>
      <c r="AB8" s="469"/>
      <c r="AC8" s="469"/>
    </row>
    <row r="9" spans="1:29" ht="15.75" customHeight="1" x14ac:dyDescent="0.2">
      <c r="A9" s="81"/>
      <c r="B9" s="59"/>
      <c r="C9" s="31"/>
      <c r="D9" s="62">
        <v>51</v>
      </c>
      <c r="E9" s="63">
        <v>51</v>
      </c>
      <c r="H9" s="175" t="s">
        <v>0</v>
      </c>
      <c r="I9" s="176"/>
      <c r="J9" s="174" t="s">
        <v>0</v>
      </c>
      <c r="K9" s="174"/>
      <c r="L9" s="174"/>
      <c r="Q9" s="469"/>
      <c r="R9" s="469"/>
      <c r="S9" s="469"/>
      <c r="T9" s="469"/>
      <c r="U9" s="469"/>
      <c r="V9" s="470"/>
      <c r="W9" s="712"/>
      <c r="X9" s="712"/>
      <c r="Y9" s="712"/>
      <c r="Z9" s="469"/>
      <c r="AA9" s="469"/>
      <c r="AB9" s="469"/>
      <c r="AC9" s="469"/>
    </row>
    <row r="10" spans="1:29" ht="12.75" customHeight="1" x14ac:dyDescent="0.2">
      <c r="A10" s="27" t="s">
        <v>15</v>
      </c>
      <c r="B10" s="82" t="s">
        <v>15</v>
      </c>
      <c r="C10" s="705" t="s">
        <v>8</v>
      </c>
      <c r="D10" s="571">
        <v>2016</v>
      </c>
      <c r="E10" s="34">
        <f>D10+1</f>
        <v>2017</v>
      </c>
      <c r="F10" s="170"/>
      <c r="G10" s="170"/>
      <c r="H10" s="145" t="s">
        <v>15</v>
      </c>
      <c r="I10" s="587" t="str">
        <f>B10</f>
        <v>Product</v>
      </c>
      <c r="J10" s="145" t="str">
        <f>C10</f>
        <v>Unit</v>
      </c>
      <c r="K10" s="177">
        <f>D10</f>
        <v>2016</v>
      </c>
      <c r="L10" s="178">
        <f>E10</f>
        <v>2017</v>
      </c>
      <c r="Q10" s="469"/>
      <c r="R10" s="469"/>
      <c r="S10" s="494">
        <f>D10</f>
        <v>2016</v>
      </c>
      <c r="T10" s="494">
        <f>E10</f>
        <v>2017</v>
      </c>
      <c r="U10" s="494" t="s">
        <v>164</v>
      </c>
      <c r="V10" s="470"/>
      <c r="W10" s="22" t="s">
        <v>189</v>
      </c>
      <c r="X10" s="471"/>
      <c r="Y10" s="471"/>
      <c r="Z10" s="491"/>
      <c r="AB10" s="469"/>
      <c r="AC10" s="469"/>
    </row>
    <row r="11" spans="1:29" ht="12.75" customHeight="1" x14ac:dyDescent="0.2">
      <c r="A11" s="7" t="s">
        <v>6</v>
      </c>
      <c r="B11" s="1"/>
      <c r="C11" s="706"/>
      <c r="D11" s="2" t="s">
        <v>7</v>
      </c>
      <c r="E11" s="8" t="s">
        <v>7</v>
      </c>
      <c r="H11" s="146" t="s">
        <v>6</v>
      </c>
      <c r="I11" s="179"/>
      <c r="J11" s="180"/>
      <c r="K11" s="181" t="str">
        <f>D11</f>
        <v>Quantity</v>
      </c>
      <c r="L11" s="182" t="str">
        <f>E11</f>
        <v>Quantity</v>
      </c>
      <c r="Q11" s="713" t="s">
        <v>166</v>
      </c>
      <c r="R11" s="477" t="s">
        <v>167</v>
      </c>
      <c r="S11" s="478">
        <f>IF(ISNUMBER(D17+'JQ2 | Primary Products | Trade'!D15-'JQ2 | Primary Products | Trade'!H15-D27),D17+'JQ2 | Primary Products | Trade'!D15-'JQ2 | Primary Products | Trade'!H15-D27,"Missing data")</f>
        <v>2838.23</v>
      </c>
      <c r="T11" s="478">
        <f>IF(ISNUMBER(E17+'JQ2 | Primary Products | Trade'!F15-'JQ2 | Primary Products | Trade'!J15-E27),E17+'JQ2 | Primary Products | Trade'!F15-'JQ2 | Primary Products | Trade'!J15-E27,"Missing data")</f>
        <v>2450.63</v>
      </c>
      <c r="U11" s="473">
        <f>IF(ISNUMBER(T11/S11-1),T11/S11-1,"missing data")</f>
        <v>-0.13656398530069791</v>
      </c>
      <c r="V11" s="472"/>
      <c r="W11" s="469" t="s">
        <v>165</v>
      </c>
      <c r="X11" s="471"/>
      <c r="Y11" s="471"/>
      <c r="Z11" s="491"/>
      <c r="AB11" s="469"/>
      <c r="AC11" s="469"/>
    </row>
    <row r="12" spans="1:29" s="28" customFormat="1" ht="12.75" customHeight="1" x14ac:dyDescent="0.2">
      <c r="A12" s="702" t="s">
        <v>163</v>
      </c>
      <c r="B12" s="703"/>
      <c r="C12" s="703"/>
      <c r="D12" s="703"/>
      <c r="E12" s="704"/>
      <c r="H12" s="197"/>
      <c r="I12" s="183" t="str">
        <f>A12</f>
        <v>REMOVALS OF ROUNDWOOD (WOOD IN THE ROUGH)</v>
      </c>
      <c r="J12" s="451"/>
      <c r="K12" s="451"/>
      <c r="L12" s="452"/>
      <c r="Q12" s="714"/>
      <c r="R12" s="496" t="s">
        <v>185</v>
      </c>
      <c r="S12" s="499">
        <f>IF(ISNUMBER(D52-D53*X28),(D52-D53)*X28,"missing data")</f>
        <v>3.1884999999999994</v>
      </c>
      <c r="T12" s="499">
        <f>IF(ISNUMBER(E52-E53*X28),(E52-E53)*X28,"missing data")</f>
        <v>4.1999999999999993</v>
      </c>
      <c r="U12" s="483">
        <f t="shared" ref="U12:U23" si="0">IF(ISNUMBER(T12/S12-1),T12/S12-1,"missing data")</f>
        <v>0.31723380900109777</v>
      </c>
      <c r="V12" s="497"/>
      <c r="W12" s="469" t="s">
        <v>168</v>
      </c>
      <c r="Y12" s="476"/>
      <c r="Z12" s="492"/>
      <c r="AB12" s="476"/>
      <c r="AC12" s="476"/>
    </row>
    <row r="13" spans="1:29" s="28" customFormat="1" ht="12.75" customHeight="1" x14ac:dyDescent="0.2">
      <c r="A13" s="517">
        <v>1</v>
      </c>
      <c r="B13" s="510" t="s">
        <v>159</v>
      </c>
      <c r="C13" s="511" t="s">
        <v>101</v>
      </c>
      <c r="D13" s="514">
        <v>4573.09</v>
      </c>
      <c r="E13" s="519">
        <v>3967</v>
      </c>
      <c r="H13" s="72">
        <f>A13</f>
        <v>1</v>
      </c>
      <c r="I13" s="436" t="str">
        <f>B13</f>
        <v>ROUNDWOOD (WOOD IN THE ROUGH)</v>
      </c>
      <c r="J13" s="116" t="s">
        <v>101</v>
      </c>
      <c r="K13" s="184">
        <f>D13-(D14+D17)</f>
        <v>0</v>
      </c>
      <c r="L13" s="185">
        <f>E13-(E14+E17)</f>
        <v>-0.3000000000001819</v>
      </c>
      <c r="Q13" s="588" t="s">
        <v>177</v>
      </c>
      <c r="R13" s="479" t="s">
        <v>173</v>
      </c>
      <c r="S13" s="480">
        <f>IF(ISNUMBER(D36*X29),D36*X29,"missing data")</f>
        <v>400</v>
      </c>
      <c r="T13" s="480">
        <f>IF(ISNUMBER(E36*X29),E36*X29,"missing data")</f>
        <v>400</v>
      </c>
      <c r="U13" s="473">
        <f t="shared" si="0"/>
        <v>0</v>
      </c>
      <c r="V13" s="481"/>
      <c r="W13" s="500">
        <v>2.4</v>
      </c>
      <c r="X13" s="476"/>
      <c r="Y13" s="476"/>
      <c r="Z13" s="492"/>
      <c r="AB13" s="476"/>
      <c r="AC13" s="476"/>
    </row>
    <row r="14" spans="1:29" s="30" customFormat="1" ht="14.25" x14ac:dyDescent="0.2">
      <c r="A14" s="171">
        <v>1.1000000000000001</v>
      </c>
      <c r="B14" s="142" t="s">
        <v>122</v>
      </c>
      <c r="C14" s="116" t="s">
        <v>101</v>
      </c>
      <c r="D14" s="251">
        <v>1501.09</v>
      </c>
      <c r="E14" s="252">
        <v>1310.3</v>
      </c>
      <c r="H14" s="66">
        <f t="shared" ref="H14:H78" si="1">A14</f>
        <v>1.1000000000000001</v>
      </c>
      <c r="I14" s="437" t="str">
        <f t="shared" ref="I14:I77" si="2">B14</f>
        <v>WOOD FUEL (INCLUDING WOOD FOR CHARCOAL)</v>
      </c>
      <c r="J14" s="116" t="s">
        <v>101</v>
      </c>
      <c r="K14" s="186">
        <f>D14-(D15+D16)</f>
        <v>0</v>
      </c>
      <c r="L14" s="187">
        <f>E14-(E15+E16)</f>
        <v>0</v>
      </c>
      <c r="Q14" s="589"/>
      <c r="R14" s="591" t="s">
        <v>284</v>
      </c>
      <c r="S14" s="592">
        <f>IF(ISNUMBER(D39),D39,"Missing data")</f>
        <v>1109.6100000000001</v>
      </c>
      <c r="T14" s="592">
        <f>IF(ISNUMBER(E39),E39,"Missing data")</f>
        <v>1100</v>
      </c>
      <c r="U14" s="593">
        <f t="shared" si="0"/>
        <v>-8.6607006065194669E-3</v>
      </c>
      <c r="V14" s="594"/>
      <c r="W14" s="500">
        <v>1</v>
      </c>
      <c r="X14" s="476"/>
      <c r="Z14" s="484"/>
      <c r="AB14" s="482"/>
      <c r="AC14" s="482"/>
    </row>
    <row r="15" spans="1:29" s="30" customFormat="1" ht="14.25" x14ac:dyDescent="0.2">
      <c r="A15" s="171" t="s">
        <v>19</v>
      </c>
      <c r="B15" s="74" t="s">
        <v>3</v>
      </c>
      <c r="C15" s="116" t="s">
        <v>101</v>
      </c>
      <c r="D15" s="251">
        <v>2.0699999999999998</v>
      </c>
      <c r="E15" s="252">
        <v>1.3</v>
      </c>
      <c r="H15" s="66" t="str">
        <f t="shared" si="1"/>
        <v>1.1.C</v>
      </c>
      <c r="I15" s="438" t="str">
        <f t="shared" si="2"/>
        <v>Coniferous</v>
      </c>
      <c r="J15" s="116" t="s">
        <v>101</v>
      </c>
      <c r="K15" s="188"/>
      <c r="L15" s="189"/>
      <c r="Q15" s="589"/>
      <c r="R15" s="591" t="s">
        <v>285</v>
      </c>
      <c r="S15" s="592">
        <f>IF(ISNUMBER(D43),D43,"Missing data")</f>
        <v>26.92</v>
      </c>
      <c r="T15" s="592">
        <f>IF(ISNUMBER(E43),E43,"Missing data")</f>
        <v>28</v>
      </c>
      <c r="U15" s="593">
        <f t="shared" si="0"/>
        <v>4.0118870728083067E-2</v>
      </c>
      <c r="V15" s="594"/>
      <c r="W15" s="500">
        <v>1</v>
      </c>
      <c r="Z15" s="484"/>
      <c r="AB15" s="482"/>
      <c r="AC15" s="482"/>
    </row>
    <row r="16" spans="1:29" s="30" customFormat="1" ht="14.25" x14ac:dyDescent="0.2">
      <c r="A16" s="171" t="s">
        <v>55</v>
      </c>
      <c r="B16" s="74" t="s">
        <v>4</v>
      </c>
      <c r="C16" s="116" t="s">
        <v>101</v>
      </c>
      <c r="D16" s="251">
        <v>1499.02</v>
      </c>
      <c r="E16" s="252">
        <v>1309</v>
      </c>
      <c r="H16" s="66" t="str">
        <f t="shared" si="1"/>
        <v>1.1.NC</v>
      </c>
      <c r="I16" s="438" t="str">
        <f t="shared" si="2"/>
        <v>Non-Coniferous</v>
      </c>
      <c r="J16" s="116" t="s">
        <v>101</v>
      </c>
      <c r="K16" s="190"/>
      <c r="L16" s="191"/>
      <c r="Q16" s="589"/>
      <c r="R16" s="591" t="s">
        <v>169</v>
      </c>
      <c r="S16" s="592">
        <f>IF(ISNUMBER(D48),D48,"Missing data")</f>
        <v>22.82</v>
      </c>
      <c r="T16" s="592">
        <f>IF(ISNUMBER(E48),E48,"Missing data")</f>
        <v>25</v>
      </c>
      <c r="U16" s="593">
        <f t="shared" si="0"/>
        <v>9.5530236634531196E-2</v>
      </c>
      <c r="V16" s="474"/>
      <c r="W16" s="500">
        <v>1</v>
      </c>
      <c r="Y16" s="476"/>
      <c r="Z16" s="482"/>
      <c r="AB16" s="484"/>
      <c r="AC16" s="482"/>
    </row>
    <row r="17" spans="1:29" s="30" customFormat="1" ht="14.25" x14ac:dyDescent="0.2">
      <c r="A17" s="171">
        <v>1.2</v>
      </c>
      <c r="B17" s="68" t="s">
        <v>158</v>
      </c>
      <c r="C17" s="116" t="s">
        <v>101</v>
      </c>
      <c r="D17" s="251">
        <v>3072</v>
      </c>
      <c r="E17" s="252">
        <v>2657</v>
      </c>
      <c r="H17" s="66">
        <f t="shared" si="1"/>
        <v>1.2</v>
      </c>
      <c r="I17" s="437" t="str">
        <f t="shared" si="2"/>
        <v>INDUSTRIAL ROUNDWOOD</v>
      </c>
      <c r="J17" s="116" t="s">
        <v>101</v>
      </c>
      <c r="K17" s="186">
        <f>D17-(D18+D19)</f>
        <v>0</v>
      </c>
      <c r="L17" s="186">
        <f>E17-(E18+E19)</f>
        <v>0</v>
      </c>
      <c r="Q17" s="589"/>
      <c r="R17" s="595" t="s">
        <v>174</v>
      </c>
      <c r="S17" s="596">
        <f>IF(ISNUMBER(D52),D52,"missing data")</f>
        <v>11.11</v>
      </c>
      <c r="T17" s="596">
        <f>IF(ISNUMBER(E52),E52,"missing data")</f>
        <v>15</v>
      </c>
      <c r="U17" s="593">
        <f t="shared" si="0"/>
        <v>0.35013501350135012</v>
      </c>
      <c r="V17" s="474"/>
      <c r="W17" s="500">
        <v>1.58</v>
      </c>
      <c r="X17" s="476"/>
      <c r="Y17" s="476"/>
      <c r="Z17" s="482"/>
      <c r="AB17" s="482"/>
      <c r="AC17" s="482"/>
    </row>
    <row r="18" spans="1:29" s="30" customFormat="1" ht="14.25" x14ac:dyDescent="0.2">
      <c r="A18" s="171" t="s">
        <v>20</v>
      </c>
      <c r="B18" s="69" t="s">
        <v>3</v>
      </c>
      <c r="C18" s="116" t="s">
        <v>101</v>
      </c>
      <c r="D18" s="251">
        <v>2245.23</v>
      </c>
      <c r="E18" s="252">
        <v>1873</v>
      </c>
      <c r="H18" s="66" t="str">
        <f t="shared" si="1"/>
        <v>1.2.C</v>
      </c>
      <c r="I18" s="438" t="str">
        <f t="shared" si="2"/>
        <v>Coniferous</v>
      </c>
      <c r="J18" s="116" t="s">
        <v>101</v>
      </c>
      <c r="K18" s="192">
        <f>D18-(D22+D25+D28)</f>
        <v>-1.0000000000218279E-2</v>
      </c>
      <c r="L18" s="192">
        <f>E18-(E22+E25+E28)</f>
        <v>0</v>
      </c>
      <c r="Q18" s="589"/>
      <c r="R18" s="597" t="s">
        <v>175</v>
      </c>
      <c r="S18" s="598">
        <f>IF(ISNUMBER(D54),D54,"missing data")</f>
        <v>3</v>
      </c>
      <c r="T18" s="598">
        <f>IF(ISNUMBER(E54),E54,"missing data")</f>
        <v>3</v>
      </c>
      <c r="U18" s="593">
        <f t="shared" si="0"/>
        <v>0</v>
      </c>
      <c r="V18" s="474"/>
      <c r="W18" s="500">
        <v>1.8</v>
      </c>
      <c r="X18" s="476"/>
      <c r="Y18" s="482"/>
      <c r="Z18" s="482"/>
      <c r="AB18" s="482"/>
      <c r="AC18" s="482"/>
    </row>
    <row r="19" spans="1:29" s="30" customFormat="1" ht="14.25" x14ac:dyDescent="0.2">
      <c r="A19" s="171" t="s">
        <v>56</v>
      </c>
      <c r="B19" s="69" t="s">
        <v>4</v>
      </c>
      <c r="C19" s="116" t="s">
        <v>101</v>
      </c>
      <c r="D19" s="251">
        <v>826.77</v>
      </c>
      <c r="E19" s="252">
        <v>784</v>
      </c>
      <c r="H19" s="66" t="str">
        <f t="shared" si="1"/>
        <v>1.2.NC</v>
      </c>
      <c r="I19" s="438" t="str">
        <f t="shared" si="2"/>
        <v>Non-Coniferous</v>
      </c>
      <c r="J19" s="116" t="s">
        <v>101</v>
      </c>
      <c r="K19" s="192">
        <f>D19-(D23+D26+D29)</f>
        <v>0</v>
      </c>
      <c r="L19" s="192">
        <f>E19-(E23+E26+E29)</f>
        <v>0</v>
      </c>
      <c r="Q19" s="589"/>
      <c r="R19" s="599" t="s">
        <v>170</v>
      </c>
      <c r="S19" s="600">
        <f>IF(ISNUMBER(D59),D59,"missing data")</f>
        <v>0</v>
      </c>
      <c r="T19" s="600">
        <f>IF(ISNUMBER(E59),E59,"missing data")</f>
        <v>0</v>
      </c>
      <c r="U19" s="593" t="str">
        <f t="shared" si="0"/>
        <v>missing data</v>
      </c>
      <c r="V19" s="474"/>
      <c r="W19" s="500">
        <v>2.5</v>
      </c>
      <c r="X19" s="476"/>
      <c r="Y19" s="482"/>
      <c r="Z19" s="482"/>
      <c r="AB19" s="482"/>
      <c r="AC19" s="482"/>
    </row>
    <row r="20" spans="1:29" s="30" customFormat="1" ht="14.25" x14ac:dyDescent="0.2">
      <c r="A20" s="171" t="s">
        <v>65</v>
      </c>
      <c r="B20" s="572" t="s">
        <v>63</v>
      </c>
      <c r="C20" s="116" t="s">
        <v>101</v>
      </c>
      <c r="D20" s="251">
        <v>0</v>
      </c>
      <c r="E20" s="252">
        <v>0</v>
      </c>
      <c r="H20" s="66" t="str">
        <f t="shared" si="1"/>
        <v>1.2.NC.T</v>
      </c>
      <c r="I20" s="439" t="str">
        <f t="shared" si="2"/>
        <v>of which: Tropical</v>
      </c>
      <c r="J20" s="116" t="s">
        <v>101</v>
      </c>
      <c r="K20" s="192"/>
      <c r="L20" s="193"/>
      <c r="Q20" s="589"/>
      <c r="R20" s="595" t="s">
        <v>171</v>
      </c>
      <c r="S20" s="596">
        <f>IF(ISNUMBER(D60),D60,"missing data")</f>
        <v>46</v>
      </c>
      <c r="T20" s="596">
        <f>IF(ISNUMBER(E60),E60,"missing data")</f>
        <v>70</v>
      </c>
      <c r="U20" s="593">
        <f t="shared" si="0"/>
        <v>0.52173913043478271</v>
      </c>
      <c r="V20" s="481"/>
      <c r="W20" s="500">
        <v>4.9000000000000004</v>
      </c>
      <c r="X20" s="482"/>
      <c r="Y20" s="482"/>
      <c r="Z20" s="482"/>
      <c r="AA20" s="482"/>
      <c r="AB20" s="482"/>
      <c r="AC20" s="482"/>
    </row>
    <row r="21" spans="1:29" s="30" customFormat="1" ht="14.25" x14ac:dyDescent="0.2">
      <c r="A21" s="171" t="s">
        <v>17</v>
      </c>
      <c r="B21" s="69" t="s">
        <v>40</v>
      </c>
      <c r="C21" s="116" t="s">
        <v>101</v>
      </c>
      <c r="D21" s="251">
        <v>2152.9499999999998</v>
      </c>
      <c r="E21" s="252">
        <v>1945</v>
      </c>
      <c r="H21" s="66" t="str">
        <f t="shared" si="1"/>
        <v>1.2.1</v>
      </c>
      <c r="I21" s="438" t="str">
        <f t="shared" si="2"/>
        <v>SAWLOGS AND VENEER LOGS</v>
      </c>
      <c r="J21" s="116" t="s">
        <v>101</v>
      </c>
      <c r="K21" s="194">
        <f>D21-(D22+D23)</f>
        <v>-1.0000000000218279E-2</v>
      </c>
      <c r="L21" s="194">
        <f>E21-(E22+E23)</f>
        <v>0</v>
      </c>
      <c r="Q21" s="590"/>
      <c r="R21" s="601" t="s">
        <v>172</v>
      </c>
      <c r="S21" s="602">
        <f>IF(ISNUMBER(D64),D64,"missing data")</f>
        <v>0</v>
      </c>
      <c r="T21" s="602">
        <f>IF(ISNUMBER(E64),E64,"missing data")</f>
        <v>0</v>
      </c>
      <c r="U21" s="603" t="str">
        <f t="shared" si="0"/>
        <v>missing data</v>
      </c>
      <c r="V21" s="481"/>
      <c r="W21" s="500">
        <v>5.7</v>
      </c>
      <c r="X21" s="482"/>
      <c r="Y21" s="482"/>
      <c r="AA21" s="482"/>
      <c r="AB21" s="482"/>
      <c r="AC21" s="482"/>
    </row>
    <row r="22" spans="1:29" s="30" customFormat="1" ht="14.25" x14ac:dyDescent="0.2">
      <c r="A22" s="171" t="s">
        <v>18</v>
      </c>
      <c r="B22" s="70" t="s">
        <v>3</v>
      </c>
      <c r="C22" s="116" t="s">
        <v>101</v>
      </c>
      <c r="D22" s="251">
        <v>1444.13</v>
      </c>
      <c r="E22" s="252">
        <v>1276</v>
      </c>
      <c r="H22" s="66" t="str">
        <f t="shared" si="1"/>
        <v>1.2.1.C</v>
      </c>
      <c r="I22" s="439" t="str">
        <f t="shared" si="2"/>
        <v>Coniferous</v>
      </c>
      <c r="J22" s="116" t="s">
        <v>101</v>
      </c>
      <c r="K22" s="188"/>
      <c r="L22" s="188"/>
      <c r="Q22" s="489" t="s">
        <v>183</v>
      </c>
      <c r="R22" s="604" t="s">
        <v>177</v>
      </c>
      <c r="S22" s="605">
        <f>IF(ISNUMBER(S$14*$W14+S$15*$W15+S$16*$W16+S$19*$W19+S$20*$W20+S$21*$W21+S$13*$W13+S$17*$W17+S$18*$W18),S$14*$W14+S$15*$W15+S$16*$W16+S$19*$W19+S$20*$W20+S$21*$W21+S$13*$W13+S$17*$W17+S$18*$W18,"missing data")</f>
        <v>2367.7038000000002</v>
      </c>
      <c r="T22" s="605">
        <f>IF(ISNUMBER(T$14*$W14+T$15*$W15+T$16*$W16+T$19*$W19+T$20*$W20+T$21*$W21+T$13*$W13+T$17*$W17+T$18*$W18),T$14*$W14+T$15*$W15+T$16*$W16+T$19*$W19+T$20*$W20+T$21*$W21+T$13*$W13+T$17*$W17+T$18*$W18,"missing data")</f>
        <v>2485.1</v>
      </c>
      <c r="U22" s="606">
        <f t="shared" si="0"/>
        <v>4.9582299948160546E-2</v>
      </c>
      <c r="X22" s="482"/>
      <c r="Y22" s="482"/>
      <c r="Z22" s="482"/>
      <c r="AA22" s="482"/>
      <c r="AB22" s="482"/>
      <c r="AC22" s="482"/>
    </row>
    <row r="23" spans="1:29" s="30" customFormat="1" ht="14.25" x14ac:dyDescent="0.15">
      <c r="A23" s="171" t="s">
        <v>57</v>
      </c>
      <c r="B23" s="71" t="s">
        <v>4</v>
      </c>
      <c r="C23" s="116" t="s">
        <v>101</v>
      </c>
      <c r="D23" s="251">
        <v>708.83</v>
      </c>
      <c r="E23" s="252">
        <v>669</v>
      </c>
      <c r="H23" s="66" t="str">
        <f t="shared" si="1"/>
        <v>1.2.1.NC</v>
      </c>
      <c r="I23" s="439" t="str">
        <f t="shared" si="2"/>
        <v>Non-Coniferous</v>
      </c>
      <c r="J23" s="116" t="s">
        <v>101</v>
      </c>
      <c r="K23" s="188"/>
      <c r="L23" s="188"/>
      <c r="Q23" s="490"/>
      <c r="R23" s="487" t="s">
        <v>182</v>
      </c>
      <c r="S23" s="493">
        <f>IF(ISNUMBER(S11*X31+S12-S22),S11*X31+S12-S22,"missing data")</f>
        <v>-2364.5153</v>
      </c>
      <c r="T23" s="493">
        <f>IF(ISNUMBER(T11*X31+T12-T22),T11*X31+T12-T22,"missing data")</f>
        <v>-2480.9</v>
      </c>
      <c r="U23" s="504">
        <f t="shared" si="0"/>
        <v>4.922137742141075E-2</v>
      </c>
      <c r="V23" s="498" t="s">
        <v>179</v>
      </c>
      <c r="X23" s="482"/>
      <c r="Z23" s="482"/>
      <c r="AA23" s="482"/>
      <c r="AB23" s="482"/>
      <c r="AC23" s="482"/>
    </row>
    <row r="24" spans="1:29" s="30" customFormat="1" ht="14.25" x14ac:dyDescent="0.15">
      <c r="A24" s="171" t="s">
        <v>21</v>
      </c>
      <c r="B24" s="69" t="s">
        <v>123</v>
      </c>
      <c r="C24" s="116" t="s">
        <v>101</v>
      </c>
      <c r="D24" s="251">
        <v>742.71</v>
      </c>
      <c r="E24" s="252">
        <v>566</v>
      </c>
      <c r="H24" s="66" t="str">
        <f t="shared" si="1"/>
        <v>1.2.2</v>
      </c>
      <c r="I24" s="438" t="str">
        <f t="shared" si="2"/>
        <v>PULPWOOD, ROUND AND SPLIT</v>
      </c>
      <c r="J24" s="116" t="s">
        <v>101</v>
      </c>
      <c r="K24" s="194">
        <f>D24-(D25+D26)</f>
        <v>0</v>
      </c>
      <c r="L24" s="194">
        <f>E24-(E25+E26)</f>
        <v>0</v>
      </c>
      <c r="Q24" s="490"/>
      <c r="R24" s="607" t="s">
        <v>181</v>
      </c>
      <c r="S24" s="608">
        <f>IF(ISNUMBER(1-S22/S11),1-S22/S11,"missing data")</f>
        <v>0.1657815610433262</v>
      </c>
      <c r="T24" s="608">
        <f>IF(ISNUMBER(1-T22/T11),1-T22/T11,"missing data")</f>
        <v>-1.4065770842599523E-2</v>
      </c>
      <c r="V24" s="498" t="s">
        <v>178</v>
      </c>
      <c r="X24" s="482"/>
      <c r="Y24" s="482"/>
      <c r="Z24" s="482"/>
      <c r="AA24" s="482"/>
      <c r="AB24" s="482"/>
      <c r="AC24" s="482"/>
    </row>
    <row r="25" spans="1:29" s="30" customFormat="1" ht="14.25" x14ac:dyDescent="0.15">
      <c r="A25" s="171" t="s">
        <v>22</v>
      </c>
      <c r="B25" s="70" t="s">
        <v>3</v>
      </c>
      <c r="C25" s="116" t="s">
        <v>101</v>
      </c>
      <c r="D25" s="251">
        <v>648.55999999999995</v>
      </c>
      <c r="E25" s="252">
        <v>475</v>
      </c>
      <c r="H25" s="66" t="str">
        <f t="shared" si="1"/>
        <v>1.2.2.C</v>
      </c>
      <c r="I25" s="439" t="str">
        <f t="shared" si="2"/>
        <v>Coniferous</v>
      </c>
      <c r="J25" s="116" t="s">
        <v>101</v>
      </c>
      <c r="K25" s="188"/>
      <c r="L25" s="188"/>
      <c r="Q25" s="490"/>
      <c r="V25" s="498" t="s">
        <v>188</v>
      </c>
      <c r="X25" s="482"/>
      <c r="Y25" s="482"/>
      <c r="Z25" s="482"/>
      <c r="AA25" s="482"/>
      <c r="AB25" s="482"/>
      <c r="AC25" s="482"/>
    </row>
    <row r="26" spans="1:29" s="30" customFormat="1" ht="14.25" x14ac:dyDescent="0.2">
      <c r="A26" s="171" t="s">
        <v>58</v>
      </c>
      <c r="B26" s="71" t="s">
        <v>4</v>
      </c>
      <c r="C26" s="116" t="s">
        <v>101</v>
      </c>
      <c r="D26" s="251">
        <v>94.15</v>
      </c>
      <c r="E26" s="252">
        <v>91</v>
      </c>
      <c r="H26" s="66" t="str">
        <f t="shared" si="1"/>
        <v>1.2.2.NC</v>
      </c>
      <c r="I26" s="439" t="str">
        <f t="shared" si="2"/>
        <v>Non-Coniferous</v>
      </c>
      <c r="J26" s="116" t="s">
        <v>101</v>
      </c>
      <c r="K26" s="188"/>
      <c r="L26" s="188"/>
      <c r="Q26" s="475"/>
      <c r="V26" s="485"/>
      <c r="W26" s="482"/>
      <c r="X26" s="482"/>
      <c r="Y26" s="482"/>
      <c r="Z26" s="482"/>
      <c r="AA26" s="482"/>
      <c r="AB26" s="482"/>
      <c r="AC26" s="482"/>
    </row>
    <row r="27" spans="1:29" s="30" customFormat="1" ht="14.25" x14ac:dyDescent="0.2">
      <c r="A27" s="171" t="s">
        <v>23</v>
      </c>
      <c r="B27" s="69" t="s">
        <v>27</v>
      </c>
      <c r="C27" s="116" t="s">
        <v>101</v>
      </c>
      <c r="D27" s="251">
        <v>176.34</v>
      </c>
      <c r="E27" s="252">
        <v>146</v>
      </c>
      <c r="H27" s="66" t="str">
        <f t="shared" si="1"/>
        <v>1.2.3</v>
      </c>
      <c r="I27" s="438" t="str">
        <f t="shared" si="2"/>
        <v>OTHER INDUSTRIAL ROUNDWOOD</v>
      </c>
      <c r="J27" s="116" t="s">
        <v>101</v>
      </c>
      <c r="K27" s="194">
        <f>D27-(D28+D29)</f>
        <v>0</v>
      </c>
      <c r="L27" s="194">
        <f>E27-(E28+E29)</f>
        <v>0</v>
      </c>
      <c r="Q27" s="475"/>
      <c r="V27" s="485"/>
      <c r="W27" s="482"/>
      <c r="X27" s="482"/>
      <c r="Y27" s="482"/>
      <c r="Z27" s="479"/>
      <c r="AA27" s="482"/>
      <c r="AB27" s="482"/>
      <c r="AC27" s="482"/>
    </row>
    <row r="28" spans="1:29" s="30" customFormat="1" ht="14.25" x14ac:dyDescent="0.15">
      <c r="A28" s="171" t="s">
        <v>24</v>
      </c>
      <c r="B28" s="70" t="s">
        <v>3</v>
      </c>
      <c r="C28" s="116" t="s">
        <v>101</v>
      </c>
      <c r="D28" s="251">
        <v>152.55000000000001</v>
      </c>
      <c r="E28" s="252">
        <v>122</v>
      </c>
      <c r="H28" s="66" t="str">
        <f t="shared" si="1"/>
        <v>1.2.3.C</v>
      </c>
      <c r="I28" s="439" t="str">
        <f t="shared" si="2"/>
        <v>Coniferous</v>
      </c>
      <c r="J28" s="116" t="s">
        <v>101</v>
      </c>
      <c r="K28" s="188"/>
      <c r="L28" s="189"/>
      <c r="Q28" s="475"/>
      <c r="V28" s="480"/>
      <c r="W28" s="495" t="s">
        <v>186</v>
      </c>
      <c r="X28" s="501">
        <v>0.35</v>
      </c>
      <c r="Y28" s="482"/>
      <c r="Z28" s="488"/>
      <c r="AA28" s="482"/>
      <c r="AB28" s="482"/>
      <c r="AC28" s="482"/>
    </row>
    <row r="29" spans="1:29" s="30" customFormat="1" ht="14.25" x14ac:dyDescent="0.15">
      <c r="A29" s="171" t="s">
        <v>59</v>
      </c>
      <c r="B29" s="71" t="s">
        <v>4</v>
      </c>
      <c r="C29" s="116" t="s">
        <v>101</v>
      </c>
      <c r="D29" s="251">
        <v>23.79</v>
      </c>
      <c r="E29" s="252">
        <v>24</v>
      </c>
      <c r="H29" s="66" t="str">
        <f t="shared" si="1"/>
        <v>1.2.3.NC</v>
      </c>
      <c r="I29" s="440" t="str">
        <f t="shared" si="2"/>
        <v>Non-Coniferous</v>
      </c>
      <c r="J29" s="116" t="s">
        <v>101</v>
      </c>
      <c r="K29" s="190"/>
      <c r="L29" s="191"/>
      <c r="Q29" s="475"/>
      <c r="R29" s="486"/>
      <c r="S29" s="480"/>
      <c r="T29" s="480"/>
      <c r="U29" s="480"/>
      <c r="V29" s="480"/>
      <c r="W29" s="479" t="s">
        <v>176</v>
      </c>
      <c r="X29" s="501">
        <v>1</v>
      </c>
      <c r="Y29" s="482"/>
      <c r="Z29" s="482"/>
      <c r="AA29" s="482"/>
      <c r="AB29" s="482"/>
      <c r="AC29" s="482"/>
    </row>
    <row r="30" spans="1:29" s="28" customFormat="1" ht="12.75" customHeight="1" x14ac:dyDescent="0.15">
      <c r="A30" s="661" t="s">
        <v>16</v>
      </c>
      <c r="B30" s="662"/>
      <c r="C30" s="662"/>
      <c r="D30" s="663"/>
      <c r="E30" s="664"/>
      <c r="H30" s="196" t="s">
        <v>0</v>
      </c>
      <c r="I30" s="197" t="str">
        <f>A30</f>
        <v xml:space="preserve">  PRODUCTION</v>
      </c>
      <c r="J30" s="198" t="s">
        <v>0</v>
      </c>
      <c r="K30" s="451"/>
      <c r="L30" s="452"/>
      <c r="Q30" s="482"/>
      <c r="R30" s="30"/>
      <c r="S30" s="30"/>
      <c r="T30" s="30"/>
      <c r="U30" s="30"/>
      <c r="V30" s="482"/>
      <c r="W30" s="479" t="s">
        <v>187</v>
      </c>
      <c r="X30" s="502">
        <v>0.98499999999999999</v>
      </c>
      <c r="Y30" s="482"/>
      <c r="Z30" s="482"/>
      <c r="AA30" s="482"/>
      <c r="AB30" s="482"/>
      <c r="AC30" s="476"/>
    </row>
    <row r="31" spans="1:29" s="30" customFormat="1" x14ac:dyDescent="0.15">
      <c r="A31" s="518">
        <v>2</v>
      </c>
      <c r="B31" s="512" t="s">
        <v>28</v>
      </c>
      <c r="C31" s="513" t="s">
        <v>61</v>
      </c>
      <c r="D31" s="514">
        <v>45</v>
      </c>
      <c r="E31" s="519">
        <v>40</v>
      </c>
      <c r="H31" s="66">
        <f t="shared" si="1"/>
        <v>2</v>
      </c>
      <c r="I31" s="436" t="str">
        <f t="shared" si="2"/>
        <v>WOOD CHARCOAL</v>
      </c>
      <c r="J31" s="117" t="s">
        <v>61</v>
      </c>
      <c r="K31" s="188"/>
      <c r="L31" s="189"/>
      <c r="Q31" s="482"/>
    </row>
    <row r="32" spans="1:29" s="30" customFormat="1" ht="14.25" x14ac:dyDescent="0.15">
      <c r="A32" s="517">
        <v>3</v>
      </c>
      <c r="B32" s="510" t="s">
        <v>126</v>
      </c>
      <c r="C32" s="511" t="s">
        <v>70</v>
      </c>
      <c r="D32" s="514">
        <v>191</v>
      </c>
      <c r="E32" s="519">
        <v>330</v>
      </c>
      <c r="H32" s="66">
        <f t="shared" si="1"/>
        <v>3</v>
      </c>
      <c r="I32" s="441" t="str">
        <f t="shared" si="2"/>
        <v>WOOD CHIPS, PARTICLES AND RESIDUES</v>
      </c>
      <c r="J32" s="116" t="s">
        <v>70</v>
      </c>
      <c r="K32" s="186">
        <f>D32-(D33+D34)</f>
        <v>0</v>
      </c>
      <c r="L32" s="186">
        <f>E32-(E33+E34)</f>
        <v>0</v>
      </c>
    </row>
    <row r="33" spans="1:12" s="30" customFormat="1" ht="14.25" x14ac:dyDescent="0.15">
      <c r="A33" s="171" t="s">
        <v>124</v>
      </c>
      <c r="B33" s="67" t="s">
        <v>60</v>
      </c>
      <c r="C33" s="116" t="s">
        <v>70</v>
      </c>
      <c r="D33" s="251">
        <v>180</v>
      </c>
      <c r="E33" s="252">
        <v>150</v>
      </c>
      <c r="H33" s="66" t="str">
        <f>A33</f>
        <v>3.1</v>
      </c>
      <c r="I33" s="435" t="str">
        <f t="shared" si="2"/>
        <v>WOOD CHIPS AND PARTICLES</v>
      </c>
      <c r="J33" s="116" t="s">
        <v>70</v>
      </c>
      <c r="K33" s="188"/>
      <c r="L33" s="189"/>
    </row>
    <row r="34" spans="1:12" s="30" customFormat="1" ht="14.25" x14ac:dyDescent="0.15">
      <c r="A34" s="171" t="s">
        <v>125</v>
      </c>
      <c r="B34" s="67" t="s">
        <v>127</v>
      </c>
      <c r="C34" s="116" t="s">
        <v>70</v>
      </c>
      <c r="D34" s="251">
        <v>11</v>
      </c>
      <c r="E34" s="252">
        <v>180</v>
      </c>
      <c r="H34" s="66" t="str">
        <f>A34</f>
        <v>3.2</v>
      </c>
      <c r="I34" s="435" t="str">
        <f t="shared" si="2"/>
        <v>WOOD RESIDUES (INCLUDING WOOD FOR AGGLOMERATES)</v>
      </c>
      <c r="J34" s="116" t="s">
        <v>70</v>
      </c>
      <c r="K34" s="190"/>
      <c r="L34" s="191"/>
    </row>
    <row r="35" spans="1:12" s="30" customFormat="1" x14ac:dyDescent="0.15">
      <c r="A35" s="573">
        <v>4</v>
      </c>
      <c r="B35" s="512" t="s">
        <v>192</v>
      </c>
      <c r="C35" s="511" t="s">
        <v>61</v>
      </c>
      <c r="D35" s="514">
        <v>6</v>
      </c>
      <c r="E35" s="519">
        <v>3</v>
      </c>
      <c r="H35" s="66">
        <f t="shared" ref="H35" si="3">A35</f>
        <v>4</v>
      </c>
      <c r="I35" s="441" t="str">
        <f t="shared" ref="I35" si="4">B35</f>
        <v>RECOVERED POST-CONSUMER WOOD</v>
      </c>
      <c r="J35" s="116" t="s">
        <v>61</v>
      </c>
      <c r="K35" s="186"/>
      <c r="L35" s="187"/>
    </row>
    <row r="36" spans="1:12" s="30" customFormat="1" x14ac:dyDescent="0.15">
      <c r="A36" s="517" t="s">
        <v>193</v>
      </c>
      <c r="B36" s="510" t="s">
        <v>129</v>
      </c>
      <c r="C36" s="511" t="s">
        <v>61</v>
      </c>
      <c r="D36" s="514">
        <v>400</v>
      </c>
      <c r="E36" s="519">
        <v>400</v>
      </c>
      <c r="H36" s="66" t="str">
        <f t="shared" si="1"/>
        <v>5</v>
      </c>
      <c r="I36" s="441" t="str">
        <f t="shared" si="2"/>
        <v>WOOD PELLETS AND OTHER AGGLOMERATES</v>
      </c>
      <c r="J36" s="116" t="s">
        <v>61</v>
      </c>
      <c r="K36" s="186">
        <f>D36-(D37+D38)</f>
        <v>0</v>
      </c>
      <c r="L36" s="186">
        <f>E36-(E37+E38)</f>
        <v>0</v>
      </c>
    </row>
    <row r="37" spans="1:12" s="30" customFormat="1" x14ac:dyDescent="0.15">
      <c r="A37" s="171" t="s">
        <v>194</v>
      </c>
      <c r="B37" s="67" t="s">
        <v>128</v>
      </c>
      <c r="C37" s="116" t="s">
        <v>61</v>
      </c>
      <c r="D37" s="574">
        <v>270</v>
      </c>
      <c r="E37" s="575">
        <v>250</v>
      </c>
      <c r="H37" s="66" t="str">
        <f t="shared" si="1"/>
        <v>5.1</v>
      </c>
      <c r="I37" s="435" t="str">
        <f>B37</f>
        <v>WOOD PELLETS</v>
      </c>
      <c r="J37" s="116" t="s">
        <v>61</v>
      </c>
      <c r="K37" s="188"/>
      <c r="L37" s="189"/>
    </row>
    <row r="38" spans="1:12" s="30" customFormat="1" x14ac:dyDescent="0.15">
      <c r="A38" s="171" t="s">
        <v>195</v>
      </c>
      <c r="B38" s="67" t="s">
        <v>130</v>
      </c>
      <c r="C38" s="116" t="s">
        <v>61</v>
      </c>
      <c r="D38" s="574">
        <v>130</v>
      </c>
      <c r="E38" s="575">
        <v>150</v>
      </c>
      <c r="H38" s="66" t="str">
        <f t="shared" si="1"/>
        <v>5.2</v>
      </c>
      <c r="I38" s="435" t="str">
        <f>B38</f>
        <v>OTHER AGGLOMERATES</v>
      </c>
      <c r="J38" s="116" t="s">
        <v>61</v>
      </c>
      <c r="K38" s="190"/>
      <c r="L38" s="191"/>
    </row>
    <row r="39" spans="1:12" s="30" customFormat="1" ht="14.25" x14ac:dyDescent="0.15">
      <c r="A39" s="576" t="s">
        <v>196</v>
      </c>
      <c r="B39" s="515" t="s">
        <v>244</v>
      </c>
      <c r="C39" s="511" t="s">
        <v>70</v>
      </c>
      <c r="D39" s="514">
        <v>1109.6100000000001</v>
      </c>
      <c r="E39" s="519">
        <v>1100</v>
      </c>
      <c r="H39" s="66" t="str">
        <f t="shared" si="1"/>
        <v>6</v>
      </c>
      <c r="I39" s="442" t="str">
        <f t="shared" si="2"/>
        <v>SAWNWOOD (INCLUDING SLEEPERS)</v>
      </c>
      <c r="J39" s="116" t="s">
        <v>70</v>
      </c>
      <c r="K39" s="186">
        <f>D39-(D40+D41)</f>
        <v>0</v>
      </c>
      <c r="L39" s="186">
        <f>E39-(E40+E41)</f>
        <v>0</v>
      </c>
    </row>
    <row r="40" spans="1:12" s="30" customFormat="1" ht="14.25" x14ac:dyDescent="0.15">
      <c r="A40" s="577" t="s">
        <v>197</v>
      </c>
      <c r="B40" s="67" t="s">
        <v>3</v>
      </c>
      <c r="C40" s="116" t="s">
        <v>70</v>
      </c>
      <c r="D40" s="574">
        <v>746.44</v>
      </c>
      <c r="E40" s="575">
        <v>750</v>
      </c>
      <c r="H40" s="66" t="str">
        <f t="shared" si="1"/>
        <v>6.C</v>
      </c>
      <c r="I40" s="435" t="str">
        <f t="shared" si="2"/>
        <v>Coniferous</v>
      </c>
      <c r="J40" s="116" t="s">
        <v>70</v>
      </c>
      <c r="K40" s="188"/>
      <c r="L40" s="189"/>
    </row>
    <row r="41" spans="1:12" s="30" customFormat="1" ht="14.25" x14ac:dyDescent="0.15">
      <c r="A41" s="577" t="s">
        <v>198</v>
      </c>
      <c r="B41" s="67" t="s">
        <v>4</v>
      </c>
      <c r="C41" s="116" t="s">
        <v>70</v>
      </c>
      <c r="D41" s="574">
        <v>363.17</v>
      </c>
      <c r="E41" s="575">
        <v>350</v>
      </c>
      <c r="H41" s="66" t="str">
        <f t="shared" si="1"/>
        <v>6.NC</v>
      </c>
      <c r="I41" s="435" t="str">
        <f t="shared" si="2"/>
        <v>Non-Coniferous</v>
      </c>
      <c r="J41" s="116" t="s">
        <v>70</v>
      </c>
      <c r="K41" s="188"/>
      <c r="L41" s="189"/>
    </row>
    <row r="42" spans="1:12" s="30" customFormat="1" ht="14.25" x14ac:dyDescent="0.15">
      <c r="A42" s="171" t="s">
        <v>199</v>
      </c>
      <c r="B42" s="69" t="s">
        <v>63</v>
      </c>
      <c r="C42" s="116" t="s">
        <v>70</v>
      </c>
      <c r="D42" s="574">
        <v>1.39</v>
      </c>
      <c r="E42" s="575">
        <v>2</v>
      </c>
      <c r="H42" s="66" t="str">
        <f t="shared" si="1"/>
        <v>6.NC.T</v>
      </c>
      <c r="I42" s="438" t="str">
        <f t="shared" si="2"/>
        <v>of which: Tropical</v>
      </c>
      <c r="J42" s="116" t="s">
        <v>70</v>
      </c>
      <c r="K42" s="190" t="str">
        <f>IF(AND(ISNUMBER(D42/D41),D42&gt;D41),"&gt; 5.NC !!","")</f>
        <v/>
      </c>
      <c r="L42" s="191" t="str">
        <f>IF(AND(ISNUMBER(E42/E41),E42&gt;E41),"&gt; 5.NC !!","")</f>
        <v/>
      </c>
    </row>
    <row r="43" spans="1:12" s="30" customFormat="1" ht="14.25" x14ac:dyDescent="0.15">
      <c r="A43" s="576" t="s">
        <v>200</v>
      </c>
      <c r="B43" s="515" t="s">
        <v>29</v>
      </c>
      <c r="C43" s="511" t="s">
        <v>70</v>
      </c>
      <c r="D43" s="514">
        <v>26.92</v>
      </c>
      <c r="E43" s="519">
        <v>28</v>
      </c>
      <c r="H43" s="66" t="str">
        <f t="shared" ref="H43:H46" si="5">A43</f>
        <v>7</v>
      </c>
      <c r="I43" s="442" t="str">
        <f t="shared" ref="I43:I46" si="6">B43</f>
        <v>VENEER SHEETS</v>
      </c>
      <c r="J43" s="116" t="s">
        <v>70</v>
      </c>
      <c r="K43" s="186">
        <f>D43-(D44+D45)</f>
        <v>0</v>
      </c>
      <c r="L43" s="186">
        <f>E43-(E44+E45)</f>
        <v>0</v>
      </c>
    </row>
    <row r="44" spans="1:12" s="30" customFormat="1" ht="14.25" x14ac:dyDescent="0.15">
      <c r="A44" s="577" t="s">
        <v>201</v>
      </c>
      <c r="B44" s="67" t="s">
        <v>3</v>
      </c>
      <c r="C44" s="116" t="s">
        <v>70</v>
      </c>
      <c r="D44" s="574">
        <v>12.01</v>
      </c>
      <c r="E44" s="575">
        <v>8</v>
      </c>
      <c r="H44" s="66" t="str">
        <f t="shared" si="5"/>
        <v>7.C</v>
      </c>
      <c r="I44" s="438" t="str">
        <f t="shared" si="6"/>
        <v>Coniferous</v>
      </c>
      <c r="J44" s="116" t="s">
        <v>70</v>
      </c>
      <c r="K44" s="188"/>
      <c r="L44" s="189"/>
    </row>
    <row r="45" spans="1:12" s="30" customFormat="1" ht="14.25" x14ac:dyDescent="0.15">
      <c r="A45" s="577" t="s">
        <v>202</v>
      </c>
      <c r="B45" s="67" t="s">
        <v>4</v>
      </c>
      <c r="C45" s="116" t="s">
        <v>70</v>
      </c>
      <c r="D45" s="574">
        <v>14.91</v>
      </c>
      <c r="E45" s="575">
        <v>20</v>
      </c>
      <c r="H45" s="66" t="str">
        <f t="shared" si="5"/>
        <v>7.NC</v>
      </c>
      <c r="I45" s="438" t="str">
        <f t="shared" si="6"/>
        <v>Non-Coniferous</v>
      </c>
      <c r="J45" s="116" t="s">
        <v>70</v>
      </c>
      <c r="K45" s="188"/>
      <c r="L45" s="189"/>
    </row>
    <row r="46" spans="1:12" s="30" customFormat="1" ht="14.25" x14ac:dyDescent="0.15">
      <c r="A46" s="578" t="s">
        <v>203</v>
      </c>
      <c r="B46" s="579" t="s">
        <v>63</v>
      </c>
      <c r="C46" s="116" t="s">
        <v>70</v>
      </c>
      <c r="D46" s="574">
        <v>1.37</v>
      </c>
      <c r="E46" s="575">
        <v>1</v>
      </c>
      <c r="H46" s="66" t="str">
        <f t="shared" si="5"/>
        <v>7.NC.T</v>
      </c>
      <c r="I46" s="439" t="str">
        <f t="shared" si="6"/>
        <v>of which: Tropical</v>
      </c>
      <c r="J46" s="116" t="s">
        <v>70</v>
      </c>
      <c r="K46" s="188"/>
      <c r="L46" s="189"/>
    </row>
    <row r="47" spans="1:12" s="30" customFormat="1" ht="14.25" x14ac:dyDescent="0.15">
      <c r="A47" s="517" t="s">
        <v>204</v>
      </c>
      <c r="B47" s="510" t="s">
        <v>30</v>
      </c>
      <c r="C47" s="513" t="s">
        <v>70</v>
      </c>
      <c r="D47" s="516">
        <v>36.93</v>
      </c>
      <c r="E47" s="516">
        <v>43</v>
      </c>
      <c r="H47" s="66" t="str">
        <f t="shared" si="1"/>
        <v>8</v>
      </c>
      <c r="I47" s="442" t="str">
        <f t="shared" si="2"/>
        <v>WOOD-BASED PANELS</v>
      </c>
      <c r="J47" s="116" t="s">
        <v>70</v>
      </c>
      <c r="K47" s="186">
        <f>D47-(D48++D52+D54)</f>
        <v>0</v>
      </c>
      <c r="L47" s="186">
        <f>E47-(E48++E52+E54)</f>
        <v>0</v>
      </c>
    </row>
    <row r="48" spans="1:12" s="30" customFormat="1" ht="14.25" x14ac:dyDescent="0.15">
      <c r="A48" s="577" t="s">
        <v>153</v>
      </c>
      <c r="B48" s="67" t="s">
        <v>32</v>
      </c>
      <c r="C48" s="116" t="s">
        <v>70</v>
      </c>
      <c r="D48" s="574">
        <v>22.82</v>
      </c>
      <c r="E48" s="575">
        <v>25</v>
      </c>
      <c r="H48" s="66" t="str">
        <f t="shared" si="1"/>
        <v>8.1</v>
      </c>
      <c r="I48" s="435" t="str">
        <f t="shared" si="2"/>
        <v xml:space="preserve">PLYWOOD </v>
      </c>
      <c r="J48" s="116" t="s">
        <v>70</v>
      </c>
      <c r="K48" s="194">
        <f>D48-(D49+D50)</f>
        <v>0</v>
      </c>
      <c r="L48" s="194">
        <f>E48-(E49+E50)</f>
        <v>0</v>
      </c>
    </row>
    <row r="49" spans="1:12" s="30" customFormat="1" ht="14.25" x14ac:dyDescent="0.15">
      <c r="A49" s="577" t="s">
        <v>205</v>
      </c>
      <c r="B49" s="69" t="s">
        <v>3</v>
      </c>
      <c r="C49" s="116" t="s">
        <v>70</v>
      </c>
      <c r="D49" s="574">
        <v>8.15</v>
      </c>
      <c r="E49" s="575">
        <v>5</v>
      </c>
      <c r="H49" s="66" t="str">
        <f t="shared" si="1"/>
        <v>8.1.C</v>
      </c>
      <c r="I49" s="438" t="str">
        <f t="shared" si="2"/>
        <v>Coniferous</v>
      </c>
      <c r="J49" s="116" t="s">
        <v>70</v>
      </c>
      <c r="K49" s="188"/>
      <c r="L49" s="189"/>
    </row>
    <row r="50" spans="1:12" s="30" customFormat="1" ht="14.25" x14ac:dyDescent="0.15">
      <c r="A50" s="577" t="s">
        <v>206</v>
      </c>
      <c r="B50" s="69" t="s">
        <v>4</v>
      </c>
      <c r="C50" s="116" t="s">
        <v>70</v>
      </c>
      <c r="D50" s="574">
        <v>14.67</v>
      </c>
      <c r="E50" s="575">
        <v>20</v>
      </c>
      <c r="H50" s="66" t="str">
        <f t="shared" si="1"/>
        <v>8.1.NC</v>
      </c>
      <c r="I50" s="438" t="str">
        <f t="shared" si="2"/>
        <v>Non-Coniferous</v>
      </c>
      <c r="J50" s="116" t="s">
        <v>70</v>
      </c>
      <c r="K50" s="188" t="s">
        <v>0</v>
      </c>
      <c r="L50" s="189"/>
    </row>
    <row r="51" spans="1:12" s="30" customFormat="1" ht="14.25" x14ac:dyDescent="0.15">
      <c r="A51" s="577" t="s">
        <v>207</v>
      </c>
      <c r="B51" s="71" t="s">
        <v>63</v>
      </c>
      <c r="C51" s="116" t="s">
        <v>70</v>
      </c>
      <c r="D51" s="574">
        <v>0</v>
      </c>
      <c r="E51" s="575">
        <v>3</v>
      </c>
      <c r="H51" s="66" t="str">
        <f t="shared" si="1"/>
        <v>8.1.NC.T</v>
      </c>
      <c r="I51" s="439" t="str">
        <f t="shared" si="2"/>
        <v>of which: Tropical</v>
      </c>
      <c r="J51" s="116" t="s">
        <v>70</v>
      </c>
      <c r="K51" s="188" t="str">
        <f>IF(AND(ISNUMBER(D51/D50),D51&gt;D50),"&gt; 6.1.NC !!","")</f>
        <v/>
      </c>
      <c r="L51" s="189" t="str">
        <f>IF(AND(ISNUMBER(E51/E50),E51&gt;E50),"&gt; 6.1.NC !!","")</f>
        <v/>
      </c>
    </row>
    <row r="52" spans="1:12" s="30" customFormat="1" ht="14.25" x14ac:dyDescent="0.15">
      <c r="A52" s="577" t="s">
        <v>154</v>
      </c>
      <c r="B52" s="423" t="s">
        <v>150</v>
      </c>
      <c r="C52" s="116" t="s">
        <v>70</v>
      </c>
      <c r="D52" s="574">
        <v>11.11</v>
      </c>
      <c r="E52" s="575">
        <v>15</v>
      </c>
      <c r="H52" s="66" t="str">
        <f t="shared" si="1"/>
        <v>8.2</v>
      </c>
      <c r="I52" s="435" t="str">
        <f t="shared" si="2"/>
        <v>PARTICLE BOARD, ORIENTED STRANDBOARD (OSB) AND SIMILAR BOARD</v>
      </c>
      <c r="J52" s="116" t="s">
        <v>70</v>
      </c>
      <c r="K52" s="188"/>
      <c r="L52" s="189"/>
    </row>
    <row r="53" spans="1:12" s="30" customFormat="1" ht="14.25" x14ac:dyDescent="0.15">
      <c r="A53" s="577" t="s">
        <v>208</v>
      </c>
      <c r="B53" s="73" t="s">
        <v>131</v>
      </c>
      <c r="C53" s="116" t="s">
        <v>70</v>
      </c>
      <c r="D53" s="574">
        <v>2</v>
      </c>
      <c r="E53" s="575">
        <v>3</v>
      </c>
      <c r="F53" s="24"/>
      <c r="H53" s="66" t="str">
        <f t="shared" si="1"/>
        <v>8.2.1</v>
      </c>
      <c r="I53" s="438" t="str">
        <f t="shared" si="2"/>
        <v>of which: ORIENTED STRANDBOARD (OSB)</v>
      </c>
      <c r="J53" s="116" t="s">
        <v>70</v>
      </c>
      <c r="K53" s="188" t="str">
        <f>IF(AND(ISNUMBER(D53/D52),D53&gt;D52),"&gt; 6.3 !!","")</f>
        <v/>
      </c>
      <c r="L53" s="189" t="str">
        <f>IF(AND(ISNUMBER(E53/E52),E53&gt;E52),"&gt; 6.3 !!","")</f>
        <v/>
      </c>
    </row>
    <row r="54" spans="1:12" s="30" customFormat="1" ht="14.25" x14ac:dyDescent="0.15">
      <c r="A54" s="577" t="s">
        <v>209</v>
      </c>
      <c r="B54" s="67" t="s">
        <v>33</v>
      </c>
      <c r="C54" s="116" t="s">
        <v>70</v>
      </c>
      <c r="D54" s="574">
        <v>3</v>
      </c>
      <c r="E54" s="575">
        <v>3</v>
      </c>
      <c r="H54" s="66" t="str">
        <f t="shared" si="1"/>
        <v>8.3</v>
      </c>
      <c r="I54" s="435" t="str">
        <f t="shared" si="2"/>
        <v xml:space="preserve">FIBREBOARD </v>
      </c>
      <c r="J54" s="116" t="s">
        <v>70</v>
      </c>
      <c r="K54" s="194">
        <f>D54-(D55+D56+D57)</f>
        <v>0</v>
      </c>
      <c r="L54" s="194">
        <f>E54-(E55+E56+E57)</f>
        <v>0</v>
      </c>
    </row>
    <row r="55" spans="1:12" s="30" customFormat="1" ht="14.25" x14ac:dyDescent="0.15">
      <c r="A55" s="577" t="s">
        <v>210</v>
      </c>
      <c r="B55" s="69" t="s">
        <v>34</v>
      </c>
      <c r="C55" s="116" t="s">
        <v>70</v>
      </c>
      <c r="D55" s="574">
        <v>0</v>
      </c>
      <c r="E55" s="575">
        <v>1</v>
      </c>
      <c r="H55" s="66" t="str">
        <f t="shared" si="1"/>
        <v>8.3.1</v>
      </c>
      <c r="I55" s="438" t="str">
        <f t="shared" si="2"/>
        <v xml:space="preserve">HARDBOARD </v>
      </c>
      <c r="J55" s="116" t="s">
        <v>70</v>
      </c>
      <c r="K55" s="188"/>
      <c r="L55" s="189"/>
    </row>
    <row r="56" spans="1:12" s="30" customFormat="1" ht="14.25" x14ac:dyDescent="0.15">
      <c r="A56" s="577" t="s">
        <v>211</v>
      </c>
      <c r="B56" s="69" t="s">
        <v>160</v>
      </c>
      <c r="C56" s="116" t="s">
        <v>70</v>
      </c>
      <c r="D56" s="574">
        <v>2</v>
      </c>
      <c r="E56" s="575">
        <v>2</v>
      </c>
      <c r="H56" s="66" t="str">
        <f t="shared" si="1"/>
        <v>8.3.2</v>
      </c>
      <c r="I56" s="438" t="str">
        <f t="shared" si="2"/>
        <v>MEDIUM/HIGH DENSITY FIBREBOARD (MDF/HDF)</v>
      </c>
      <c r="J56" s="116" t="s">
        <v>70</v>
      </c>
      <c r="K56" s="188"/>
      <c r="L56" s="189"/>
    </row>
    <row r="57" spans="1:12" s="30" customFormat="1" ht="14.25" x14ac:dyDescent="0.15">
      <c r="A57" s="578" t="s">
        <v>212</v>
      </c>
      <c r="B57" s="78" t="s">
        <v>86</v>
      </c>
      <c r="C57" s="116" t="s">
        <v>70</v>
      </c>
      <c r="D57" s="574">
        <v>1</v>
      </c>
      <c r="E57" s="575">
        <v>0</v>
      </c>
      <c r="H57" s="66" t="str">
        <f t="shared" si="1"/>
        <v>8.3.3</v>
      </c>
      <c r="I57" s="443" t="str">
        <f t="shared" si="2"/>
        <v xml:space="preserve">OTHER FIBREBOARD </v>
      </c>
      <c r="J57" s="116" t="s">
        <v>70</v>
      </c>
      <c r="K57" s="190"/>
      <c r="L57" s="191"/>
    </row>
    <row r="58" spans="1:12" s="30" customFormat="1" ht="12.75" customHeight="1" x14ac:dyDescent="0.15">
      <c r="A58" s="580" t="s">
        <v>155</v>
      </c>
      <c r="B58" s="512" t="s">
        <v>35</v>
      </c>
      <c r="C58" s="513" t="s">
        <v>61</v>
      </c>
      <c r="D58" s="516">
        <v>46</v>
      </c>
      <c r="E58" s="520">
        <v>70</v>
      </c>
      <c r="H58" s="66" t="str">
        <f t="shared" si="1"/>
        <v>9</v>
      </c>
      <c r="I58" s="442" t="str">
        <f t="shared" si="2"/>
        <v>WOOD PULP</v>
      </c>
      <c r="J58" s="117" t="s">
        <v>61</v>
      </c>
      <c r="K58" s="186">
        <f>D58-(D59+D60+D64)</f>
        <v>0</v>
      </c>
      <c r="L58" s="186">
        <f>E58-(E59+E60+E64)</f>
        <v>0</v>
      </c>
    </row>
    <row r="59" spans="1:12" s="30" customFormat="1" ht="12.75" customHeight="1" x14ac:dyDescent="0.15">
      <c r="A59" s="581" t="s">
        <v>213</v>
      </c>
      <c r="B59" s="79" t="s">
        <v>214</v>
      </c>
      <c r="C59" s="117" t="s">
        <v>61</v>
      </c>
      <c r="D59" s="574">
        <v>0</v>
      </c>
      <c r="E59" s="575">
        <v>0</v>
      </c>
      <c r="H59" s="66" t="str">
        <f t="shared" si="1"/>
        <v>9.1</v>
      </c>
      <c r="I59" s="435" t="str">
        <f t="shared" si="2"/>
        <v>MECHANICAL AND SEMI-CHEMICAL WOOD PULP</v>
      </c>
      <c r="J59" s="117" t="s">
        <v>61</v>
      </c>
      <c r="K59" s="188"/>
      <c r="L59" s="189"/>
    </row>
    <row r="60" spans="1:12" s="30" customFormat="1" ht="12.75" customHeight="1" x14ac:dyDescent="0.15">
      <c r="A60" s="581" t="s">
        <v>215</v>
      </c>
      <c r="B60" s="67" t="s">
        <v>132</v>
      </c>
      <c r="C60" s="121" t="s">
        <v>61</v>
      </c>
      <c r="D60" s="574">
        <v>46</v>
      </c>
      <c r="E60" s="575">
        <v>70</v>
      </c>
      <c r="H60" s="66" t="str">
        <f t="shared" si="1"/>
        <v>9.2</v>
      </c>
      <c r="I60" s="435" t="str">
        <f t="shared" si="2"/>
        <v>CHEMICAL WOOD PULP</v>
      </c>
      <c r="J60" s="121" t="s">
        <v>61</v>
      </c>
      <c r="K60" s="194">
        <f>D60-(D61+D63)</f>
        <v>0</v>
      </c>
      <c r="L60" s="194">
        <f>E60-(E61+E63)</f>
        <v>0</v>
      </c>
    </row>
    <row r="61" spans="1:12" s="30" customFormat="1" ht="12.75" customHeight="1" x14ac:dyDescent="0.15">
      <c r="A61" s="581" t="s">
        <v>216</v>
      </c>
      <c r="B61" s="69" t="s">
        <v>218</v>
      </c>
      <c r="C61" s="117" t="s">
        <v>61</v>
      </c>
      <c r="D61" s="574">
        <v>46</v>
      </c>
      <c r="E61" s="575">
        <v>70</v>
      </c>
      <c r="H61" s="66" t="str">
        <f t="shared" si="1"/>
        <v>9.2.1</v>
      </c>
      <c r="I61" s="438" t="str">
        <f t="shared" si="2"/>
        <v>SULPHATE PULP</v>
      </c>
      <c r="J61" s="117" t="s">
        <v>61</v>
      </c>
      <c r="K61" s="188"/>
      <c r="L61" s="189"/>
    </row>
    <row r="62" spans="1:12" s="30" customFormat="1" ht="12.75" customHeight="1" x14ac:dyDescent="0.15">
      <c r="A62" s="581" t="s">
        <v>217</v>
      </c>
      <c r="B62" s="70" t="s">
        <v>219</v>
      </c>
      <c r="C62" s="117" t="s">
        <v>61</v>
      </c>
      <c r="D62" s="574">
        <v>0</v>
      </c>
      <c r="E62" s="575">
        <v>0</v>
      </c>
      <c r="H62" s="66" t="str">
        <f t="shared" si="1"/>
        <v>9.2.1.1</v>
      </c>
      <c r="I62" s="439" t="str">
        <f t="shared" si="2"/>
        <v>of which: BLEACHED</v>
      </c>
      <c r="J62" s="117" t="s">
        <v>61</v>
      </c>
      <c r="K62" s="188"/>
      <c r="L62" s="189"/>
    </row>
    <row r="63" spans="1:12" s="30" customFormat="1" ht="12.75" customHeight="1" x14ac:dyDescent="0.15">
      <c r="A63" s="581" t="s">
        <v>221</v>
      </c>
      <c r="B63" s="78" t="s">
        <v>220</v>
      </c>
      <c r="C63" s="117" t="s">
        <v>61</v>
      </c>
      <c r="D63" s="574">
        <v>0</v>
      </c>
      <c r="E63" s="575">
        <v>0</v>
      </c>
      <c r="H63" s="66" t="str">
        <f t="shared" si="1"/>
        <v>9.2.2</v>
      </c>
      <c r="I63" s="438" t="str">
        <f t="shared" si="2"/>
        <v>SULPHITE PULP</v>
      </c>
      <c r="J63" s="117" t="s">
        <v>61</v>
      </c>
      <c r="K63" s="188"/>
      <c r="L63" s="189"/>
    </row>
    <row r="64" spans="1:12" s="30" customFormat="1" ht="12.75" customHeight="1" x14ac:dyDescent="0.15">
      <c r="A64" s="578" t="s">
        <v>222</v>
      </c>
      <c r="B64" s="67" t="s">
        <v>36</v>
      </c>
      <c r="C64" s="117" t="s">
        <v>61</v>
      </c>
      <c r="D64" s="574">
        <v>0</v>
      </c>
      <c r="E64" s="575">
        <v>0</v>
      </c>
      <c r="H64" s="66" t="str">
        <f t="shared" si="1"/>
        <v>9.3</v>
      </c>
      <c r="I64" s="435" t="str">
        <f t="shared" si="2"/>
        <v>DISSOLVING GRADES</v>
      </c>
      <c r="J64" s="117" t="s">
        <v>61</v>
      </c>
      <c r="K64" s="190"/>
      <c r="L64" s="191"/>
    </row>
    <row r="65" spans="1:17" s="30" customFormat="1" ht="12.75" customHeight="1" x14ac:dyDescent="0.15">
      <c r="A65" s="580" t="s">
        <v>223</v>
      </c>
      <c r="B65" s="512" t="s">
        <v>43</v>
      </c>
      <c r="C65" s="513" t="s">
        <v>61</v>
      </c>
      <c r="D65" s="516">
        <v>0</v>
      </c>
      <c r="E65" s="520">
        <v>0</v>
      </c>
      <c r="H65" s="66" t="str">
        <f t="shared" si="1"/>
        <v>10</v>
      </c>
      <c r="I65" s="442" t="str">
        <f t="shared" si="2"/>
        <v xml:space="preserve">OTHER PULP </v>
      </c>
      <c r="J65" s="117" t="s">
        <v>61</v>
      </c>
      <c r="K65" s="186">
        <f>D65-(D66+D67)</f>
        <v>0</v>
      </c>
      <c r="L65" s="187">
        <f>E65-(E66+E67)</f>
        <v>0</v>
      </c>
    </row>
    <row r="66" spans="1:17" s="30" customFormat="1" ht="12.75" customHeight="1" x14ac:dyDescent="0.15">
      <c r="A66" s="577" t="s">
        <v>224</v>
      </c>
      <c r="B66" s="75" t="s">
        <v>54</v>
      </c>
      <c r="C66" s="117" t="s">
        <v>61</v>
      </c>
      <c r="D66" s="574">
        <v>0</v>
      </c>
      <c r="E66" s="575">
        <v>0</v>
      </c>
      <c r="H66" s="66" t="str">
        <f t="shared" si="1"/>
        <v>10.1</v>
      </c>
      <c r="I66" s="444" t="str">
        <f t="shared" si="2"/>
        <v>PULP FROM FIBRES OTHER THAN WOOD</v>
      </c>
      <c r="J66" s="117" t="s">
        <v>61</v>
      </c>
      <c r="K66" s="188"/>
      <c r="L66" s="189"/>
    </row>
    <row r="67" spans="1:17" s="30" customFormat="1" ht="12.75" customHeight="1" x14ac:dyDescent="0.15">
      <c r="A67" s="577" t="s">
        <v>156</v>
      </c>
      <c r="B67" s="76" t="s">
        <v>44</v>
      </c>
      <c r="C67" s="117" t="s">
        <v>61</v>
      </c>
      <c r="D67" s="574">
        <v>0</v>
      </c>
      <c r="E67" s="575">
        <v>0</v>
      </c>
      <c r="H67" s="66" t="str">
        <f t="shared" si="1"/>
        <v>10.2</v>
      </c>
      <c r="I67" s="445" t="str">
        <f t="shared" si="2"/>
        <v>RECOVERED FIBRE PULP</v>
      </c>
      <c r="J67" s="117" t="s">
        <v>61</v>
      </c>
      <c r="K67" s="190"/>
      <c r="L67" s="191"/>
    </row>
    <row r="68" spans="1:17" s="24" customFormat="1" ht="12.75" customHeight="1" x14ac:dyDescent="0.15">
      <c r="A68" s="518" t="s">
        <v>225</v>
      </c>
      <c r="B68" s="512" t="s">
        <v>37</v>
      </c>
      <c r="C68" s="513" t="s">
        <v>61</v>
      </c>
      <c r="D68" s="516">
        <v>55</v>
      </c>
      <c r="E68" s="520">
        <v>60</v>
      </c>
      <c r="H68" s="66" t="str">
        <f t="shared" si="1"/>
        <v>11</v>
      </c>
      <c r="I68" s="446" t="str">
        <f t="shared" si="2"/>
        <v>RECOVERED PAPER</v>
      </c>
      <c r="J68" s="117" t="s">
        <v>61</v>
      </c>
      <c r="K68" s="199"/>
      <c r="L68" s="200"/>
      <c r="Q68" s="30"/>
    </row>
    <row r="69" spans="1:17" s="30" customFormat="1" ht="12.75" customHeight="1" x14ac:dyDescent="0.15">
      <c r="A69" s="580" t="s">
        <v>226</v>
      </c>
      <c r="B69" s="512" t="s">
        <v>38</v>
      </c>
      <c r="C69" s="513" t="s">
        <v>61</v>
      </c>
      <c r="D69" s="516">
        <v>97.132999999999996</v>
      </c>
      <c r="E69" s="520">
        <v>114</v>
      </c>
      <c r="H69" s="66" t="str">
        <f t="shared" si="1"/>
        <v>12</v>
      </c>
      <c r="I69" s="447" t="str">
        <f t="shared" si="2"/>
        <v>PAPER AND PAPERBOARD</v>
      </c>
      <c r="J69" s="117" t="s">
        <v>61</v>
      </c>
      <c r="K69" s="186">
        <f>D69-(D70+D75+D76+D81)</f>
        <v>0</v>
      </c>
      <c r="L69" s="186">
        <f>E69-(E70+E75+E76+E81)</f>
        <v>0</v>
      </c>
      <c r="Q69" s="24"/>
    </row>
    <row r="70" spans="1:17" s="30" customFormat="1" ht="12.75" customHeight="1" x14ac:dyDescent="0.15">
      <c r="A70" s="581" t="s">
        <v>157</v>
      </c>
      <c r="B70" s="113" t="s">
        <v>46</v>
      </c>
      <c r="C70" s="121" t="s">
        <v>61</v>
      </c>
      <c r="D70" s="574">
        <v>0.753</v>
      </c>
      <c r="E70" s="575">
        <v>1</v>
      </c>
      <c r="H70" s="66" t="str">
        <f t="shared" si="1"/>
        <v>12.1</v>
      </c>
      <c r="I70" s="448" t="str">
        <f t="shared" si="2"/>
        <v>GRAPHIC PAPERS</v>
      </c>
      <c r="J70" s="121" t="s">
        <v>61</v>
      </c>
      <c r="K70" s="194">
        <f>D70-(D71+D72+D73+D74)</f>
        <v>0</v>
      </c>
      <c r="L70" s="195">
        <f>E70-(E71+E72+E73+E74)</f>
        <v>0</v>
      </c>
    </row>
    <row r="71" spans="1:17" s="30" customFormat="1" ht="12.75" customHeight="1" x14ac:dyDescent="0.15">
      <c r="A71" s="581" t="s">
        <v>227</v>
      </c>
      <c r="B71" s="77" t="s">
        <v>39</v>
      </c>
      <c r="C71" s="117" t="s">
        <v>61</v>
      </c>
      <c r="D71" s="574">
        <v>0.4</v>
      </c>
      <c r="E71" s="575">
        <v>1</v>
      </c>
      <c r="H71" s="66" t="str">
        <f t="shared" si="1"/>
        <v>12.1.1</v>
      </c>
      <c r="I71" s="449" t="str">
        <f t="shared" si="2"/>
        <v>NEWSPRINT</v>
      </c>
      <c r="J71" s="117" t="s">
        <v>61</v>
      </c>
      <c r="K71" s="188"/>
      <c r="L71" s="189"/>
    </row>
    <row r="72" spans="1:17" s="30" customFormat="1" ht="12.75" customHeight="1" x14ac:dyDescent="0.15">
      <c r="A72" s="581" t="s">
        <v>228</v>
      </c>
      <c r="B72" s="77" t="s">
        <v>47</v>
      </c>
      <c r="C72" s="117" t="s">
        <v>61</v>
      </c>
      <c r="D72" s="574">
        <v>0</v>
      </c>
      <c r="E72" s="575">
        <v>0</v>
      </c>
      <c r="H72" s="66" t="str">
        <f t="shared" si="1"/>
        <v>12.1.2</v>
      </c>
      <c r="I72" s="449" t="str">
        <f t="shared" si="2"/>
        <v>UNCOATED MECHANICAL</v>
      </c>
      <c r="J72" s="117" t="s">
        <v>61</v>
      </c>
      <c r="K72" s="188"/>
      <c r="L72" s="189"/>
    </row>
    <row r="73" spans="1:17" s="30" customFormat="1" ht="12.75" customHeight="1" x14ac:dyDescent="0.15">
      <c r="A73" s="581" t="s">
        <v>229</v>
      </c>
      <c r="B73" s="77" t="s">
        <v>48</v>
      </c>
      <c r="C73" s="117" t="s">
        <v>61</v>
      </c>
      <c r="D73" s="574">
        <v>0.34</v>
      </c>
      <c r="E73" s="575">
        <v>0</v>
      </c>
      <c r="H73" s="66" t="str">
        <f t="shared" si="1"/>
        <v>12.1.3</v>
      </c>
      <c r="I73" s="449" t="str">
        <f t="shared" si="2"/>
        <v>UNCOATED WOODFREE</v>
      </c>
      <c r="J73" s="117" t="s">
        <v>61</v>
      </c>
      <c r="K73" s="188"/>
      <c r="L73" s="189"/>
    </row>
    <row r="74" spans="1:17" s="30" customFormat="1" ht="12.75" customHeight="1" x14ac:dyDescent="0.15">
      <c r="A74" s="581" t="s">
        <v>230</v>
      </c>
      <c r="B74" s="78" t="s">
        <v>49</v>
      </c>
      <c r="C74" s="117" t="s">
        <v>61</v>
      </c>
      <c r="D74" s="574">
        <v>1.2999999999999999E-2</v>
      </c>
      <c r="E74" s="575">
        <v>0</v>
      </c>
      <c r="H74" s="66" t="str">
        <f t="shared" si="1"/>
        <v>12.1.4</v>
      </c>
      <c r="I74" s="449" t="str">
        <f t="shared" si="2"/>
        <v>COATED PAPERS</v>
      </c>
      <c r="J74" s="117" t="s">
        <v>61</v>
      </c>
      <c r="K74" s="188"/>
      <c r="L74" s="189"/>
    </row>
    <row r="75" spans="1:17" s="30" customFormat="1" ht="12.75" customHeight="1" x14ac:dyDescent="0.15">
      <c r="A75" s="581">
        <v>12.2</v>
      </c>
      <c r="B75" s="79" t="s">
        <v>151</v>
      </c>
      <c r="C75" s="117" t="s">
        <v>61</v>
      </c>
      <c r="D75" s="574">
        <v>22.9</v>
      </c>
      <c r="E75" s="575">
        <v>27</v>
      </c>
      <c r="H75" s="66">
        <f t="shared" si="1"/>
        <v>12.2</v>
      </c>
      <c r="I75" s="448" t="str">
        <f t="shared" si="2"/>
        <v>HOUSEHOLD AND SANITARY PAPERS</v>
      </c>
      <c r="J75" s="117" t="s">
        <v>61</v>
      </c>
      <c r="K75" s="188"/>
      <c r="L75" s="189"/>
    </row>
    <row r="76" spans="1:17" s="30" customFormat="1" ht="12.75" customHeight="1" x14ac:dyDescent="0.15">
      <c r="A76" s="581">
        <v>12.3</v>
      </c>
      <c r="B76" s="113" t="s">
        <v>50</v>
      </c>
      <c r="C76" s="121" t="s">
        <v>61</v>
      </c>
      <c r="D76" s="574">
        <v>72.25</v>
      </c>
      <c r="E76" s="575">
        <v>85</v>
      </c>
      <c r="H76" s="66">
        <f t="shared" si="1"/>
        <v>12.3</v>
      </c>
      <c r="I76" s="448" t="str">
        <f t="shared" si="2"/>
        <v>PACKAGING MATERIALS</v>
      </c>
      <c r="J76" s="121" t="s">
        <v>61</v>
      </c>
      <c r="K76" s="194">
        <f>D76-(D77+D78+D79+D80)</f>
        <v>0</v>
      </c>
      <c r="L76" s="194">
        <f>E76-(E77+E78+E79+E80)</f>
        <v>0</v>
      </c>
    </row>
    <row r="77" spans="1:17" s="30" customFormat="1" ht="12.75" customHeight="1" x14ac:dyDescent="0.15">
      <c r="A77" s="581" t="s">
        <v>231</v>
      </c>
      <c r="B77" s="77" t="s">
        <v>51</v>
      </c>
      <c r="C77" s="117" t="s">
        <v>61</v>
      </c>
      <c r="D77" s="574">
        <v>11.72</v>
      </c>
      <c r="E77" s="575">
        <v>15</v>
      </c>
      <c r="H77" s="66" t="str">
        <f t="shared" si="1"/>
        <v>12.3.1</v>
      </c>
      <c r="I77" s="449" t="str">
        <f t="shared" si="2"/>
        <v>CASE MATERIALS</v>
      </c>
      <c r="J77" s="117" t="s">
        <v>61</v>
      </c>
      <c r="K77" s="188"/>
      <c r="L77" s="189"/>
    </row>
    <row r="78" spans="1:17" s="30" customFormat="1" ht="12.75" customHeight="1" x14ac:dyDescent="0.15">
      <c r="A78" s="581" t="s">
        <v>232</v>
      </c>
      <c r="B78" s="77" t="s">
        <v>87</v>
      </c>
      <c r="C78" s="117" t="s">
        <v>61</v>
      </c>
      <c r="D78" s="574">
        <v>0</v>
      </c>
      <c r="E78" s="575">
        <v>0</v>
      </c>
      <c r="H78" s="66" t="str">
        <f t="shared" si="1"/>
        <v>12.3.2</v>
      </c>
      <c r="I78" s="449" t="str">
        <f>B78</f>
        <v>CARTONBOARD</v>
      </c>
      <c r="J78" s="117" t="s">
        <v>61</v>
      </c>
      <c r="K78" s="188"/>
      <c r="L78" s="189"/>
    </row>
    <row r="79" spans="1:17" s="30" customFormat="1" ht="12.75" customHeight="1" x14ac:dyDescent="0.15">
      <c r="A79" s="581" t="s">
        <v>233</v>
      </c>
      <c r="B79" s="77" t="s">
        <v>52</v>
      </c>
      <c r="C79" s="117" t="s">
        <v>61</v>
      </c>
      <c r="D79" s="582">
        <v>60.53</v>
      </c>
      <c r="E79" s="583">
        <v>70</v>
      </c>
      <c r="H79" s="66" t="str">
        <f>A79</f>
        <v>12.3.3</v>
      </c>
      <c r="I79" s="449" t="str">
        <f>B79</f>
        <v>WRAPPING PAPERS</v>
      </c>
      <c r="J79" s="117" t="s">
        <v>61</v>
      </c>
      <c r="K79" s="188"/>
      <c r="L79" s="189"/>
    </row>
    <row r="80" spans="1:17" s="30" customFormat="1" ht="12.75" customHeight="1" x14ac:dyDescent="0.15">
      <c r="A80" s="581" t="s">
        <v>234</v>
      </c>
      <c r="B80" s="78" t="s">
        <v>53</v>
      </c>
      <c r="C80" s="117" t="s">
        <v>61</v>
      </c>
      <c r="D80" s="582">
        <v>0</v>
      </c>
      <c r="E80" s="583">
        <v>0</v>
      </c>
      <c r="H80" s="66" t="str">
        <f>A80</f>
        <v>12.3.4</v>
      </c>
      <c r="I80" s="449" t="str">
        <f>B80</f>
        <v>OTHER PAPERS MAINLY FOR PACKAGING</v>
      </c>
      <c r="J80" s="117" t="s">
        <v>61</v>
      </c>
      <c r="K80" s="188"/>
      <c r="L80" s="189"/>
    </row>
    <row r="81" spans="1:17" s="30" customFormat="1" ht="12.75" customHeight="1" thickBot="1" x14ac:dyDescent="0.2">
      <c r="A81" s="584">
        <v>12.4</v>
      </c>
      <c r="B81" s="80" t="s">
        <v>152</v>
      </c>
      <c r="C81" s="118" t="s">
        <v>61</v>
      </c>
      <c r="D81" s="585">
        <v>1.23</v>
      </c>
      <c r="E81" s="586">
        <v>1</v>
      </c>
      <c r="H81" s="201">
        <f>A81</f>
        <v>12.4</v>
      </c>
      <c r="I81" s="450" t="str">
        <f>B81</f>
        <v>OTHER PAPER AND PAPERBOARD N.E.S. (NOT ELSEWHERE SPECIFIED)</v>
      </c>
      <c r="J81" s="118" t="s">
        <v>61</v>
      </c>
      <c r="K81" s="190"/>
      <c r="L81" s="191"/>
    </row>
    <row r="82" spans="1:17" s="30" customFormat="1" ht="16.5" customHeight="1" x14ac:dyDescent="0.15">
      <c r="A82" s="296"/>
      <c r="B82" s="240" t="s">
        <v>102</v>
      </c>
      <c r="C82" s="296"/>
      <c r="D82" s="297"/>
      <c r="E82" s="32"/>
      <c r="H82" s="29" t="s">
        <v>0</v>
      </c>
      <c r="I82" s="240" t="s">
        <v>102</v>
      </c>
    </row>
    <row r="83" spans="1:17" s="30" customFormat="1" ht="12.75" customHeight="1" x14ac:dyDescent="0.15">
      <c r="A83" s="296"/>
      <c r="B83" s="239"/>
      <c r="C83" s="296"/>
      <c r="D83" s="297"/>
      <c r="E83" s="32"/>
      <c r="H83" s="29" t="s">
        <v>0</v>
      </c>
    </row>
    <row r="84" spans="1:17" ht="12.75" customHeight="1" x14ac:dyDescent="0.2">
      <c r="A84" s="298"/>
      <c r="B84" s="298"/>
      <c r="C84" s="298"/>
      <c r="D84" s="298"/>
      <c r="H84" s="29" t="s">
        <v>0</v>
      </c>
      <c r="Q84" s="30"/>
    </row>
    <row r="85" spans="1:17" ht="12.75" customHeight="1" x14ac:dyDescent="0.2">
      <c r="A85" s="298"/>
      <c r="B85" s="298"/>
      <c r="C85" s="298"/>
      <c r="D85" s="298"/>
      <c r="H85" s="29" t="s">
        <v>0</v>
      </c>
    </row>
    <row r="86" spans="1:17" ht="12.75" customHeight="1" x14ac:dyDescent="0.2">
      <c r="A86" s="298"/>
      <c r="B86" s="298"/>
      <c r="C86" s="298"/>
      <c r="D86" s="298"/>
      <c r="H86" s="29" t="s">
        <v>0</v>
      </c>
    </row>
    <row r="87" spans="1:17" ht="12.75" customHeight="1" x14ac:dyDescent="0.2">
      <c r="A87" s="298"/>
      <c r="B87" s="298"/>
      <c r="C87" s="298"/>
      <c r="D87" s="298"/>
    </row>
    <row r="88" spans="1:17" ht="12.75" customHeight="1" x14ac:dyDescent="0.2">
      <c r="A88" s="298"/>
      <c r="B88" s="298"/>
      <c r="C88" s="298"/>
      <c r="D88" s="298"/>
    </row>
    <row r="89" spans="1:17" ht="12.75" customHeight="1" x14ac:dyDescent="0.2">
      <c r="A89" s="298"/>
      <c r="B89" s="298"/>
      <c r="C89" s="298"/>
      <c r="D89" s="298"/>
    </row>
    <row r="90" spans="1:17" ht="12.75" customHeight="1" x14ac:dyDescent="0.2">
      <c r="A90" s="298"/>
      <c r="B90" s="298"/>
      <c r="C90" s="298"/>
      <c r="D90" s="298"/>
    </row>
    <row r="91" spans="1:17" ht="12.75" customHeight="1" x14ac:dyDescent="0.2">
      <c r="A91" s="298"/>
      <c r="B91" s="298"/>
      <c r="C91" s="298"/>
      <c r="D91" s="298"/>
    </row>
    <row r="92" spans="1:17" ht="12.75" customHeight="1" x14ac:dyDescent="0.2">
      <c r="A92" s="298"/>
      <c r="B92" s="298"/>
      <c r="C92" s="298"/>
      <c r="D92" s="298"/>
    </row>
    <row r="93" spans="1:17" ht="12.75" customHeight="1" x14ac:dyDescent="0.2">
      <c r="A93" s="298"/>
      <c r="B93" s="298"/>
      <c r="C93" s="298"/>
      <c r="D93" s="298"/>
    </row>
    <row r="94" spans="1:17" ht="12.75" customHeight="1" x14ac:dyDescent="0.2">
      <c r="A94" s="298"/>
      <c r="B94" s="298"/>
      <c r="C94" s="298"/>
      <c r="D94" s="298"/>
    </row>
    <row r="95" spans="1:17" ht="12.75" customHeight="1" x14ac:dyDescent="0.2">
      <c r="A95" s="298"/>
      <c r="B95" s="298"/>
      <c r="C95" s="298"/>
      <c r="D95" s="298"/>
    </row>
    <row r="96" spans="1:17" ht="12.75" customHeight="1" x14ac:dyDescent="0.2">
      <c r="A96" s="298"/>
      <c r="B96" s="298"/>
      <c r="C96" s="298"/>
      <c r="D96" s="298"/>
    </row>
    <row r="97" spans="1:38" ht="12.75" customHeight="1" x14ac:dyDescent="0.2">
      <c r="A97" s="298"/>
      <c r="B97" s="298"/>
      <c r="C97" s="298"/>
      <c r="D97" s="298"/>
    </row>
    <row r="98" spans="1:38" ht="12.75" customHeight="1" x14ac:dyDescent="0.2">
      <c r="A98" s="298"/>
      <c r="B98" s="298"/>
      <c r="C98" s="298"/>
      <c r="D98" s="298"/>
    </row>
    <row r="99" spans="1:38" ht="12.75" customHeight="1" x14ac:dyDescent="0.2">
      <c r="A99" s="298"/>
      <c r="B99" s="298"/>
      <c r="C99" s="298"/>
      <c r="D99" s="298"/>
    </row>
    <row r="100" spans="1:38" ht="12.75" customHeight="1" x14ac:dyDescent="0.2">
      <c r="A100" s="298"/>
      <c r="B100" s="298"/>
      <c r="C100" s="298"/>
      <c r="D100" s="298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23" t="s">
        <v>0</v>
      </c>
      <c r="AJ107" s="23" t="s">
        <v>0</v>
      </c>
      <c r="AK107" s="23" t="s">
        <v>0</v>
      </c>
      <c r="AL107" s="23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2">
    <mergeCell ref="W8:Y9"/>
    <mergeCell ref="Q11:Q12"/>
    <mergeCell ref="K7:L8"/>
    <mergeCell ref="C3:E3"/>
    <mergeCell ref="C5:E5"/>
    <mergeCell ref="I7:I8"/>
    <mergeCell ref="C2:D2"/>
    <mergeCell ref="A12:E12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T101"/>
  <sheetViews>
    <sheetView showGridLines="0" topLeftCell="A19" zoomScale="85" zoomScaleNormal="85" zoomScaleSheetLayoutView="75" workbookViewId="0">
      <selection activeCell="G3" sqref="G3"/>
    </sheetView>
  </sheetViews>
  <sheetFormatPr defaultColWidth="9.625" defaultRowHeight="12.75" customHeight="1" x14ac:dyDescent="0.2"/>
  <cols>
    <col min="1" max="1" width="8.25" style="9" customWidth="1"/>
    <col min="2" max="2" width="70.25" style="10" customWidth="1"/>
    <col min="3" max="3" width="11" style="10" customWidth="1"/>
    <col min="4" max="11" width="17" style="10" customWidth="1"/>
    <col min="12" max="12" width="9.625" style="102"/>
    <col min="13" max="13" width="9.625" style="102" customWidth="1"/>
    <col min="14" max="14" width="9.375" style="10" customWidth="1"/>
    <col min="15" max="15" width="69.75" style="10" customWidth="1"/>
    <col min="16" max="16" width="9.75" style="10" customWidth="1"/>
    <col min="17" max="26" width="10.75" style="10" customWidth="1"/>
    <col min="27" max="27" width="71" style="10" customWidth="1"/>
    <col min="28" max="28" width="10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/>
  </cols>
  <sheetData>
    <row r="1" spans="1:2594" s="61" customFormat="1" ht="12.75" customHeight="1" thickBot="1" x14ac:dyDescent="0.25">
      <c r="A1" s="103"/>
      <c r="B1" s="104"/>
      <c r="C1" s="104"/>
      <c r="D1" s="104">
        <v>61</v>
      </c>
      <c r="E1" s="104">
        <v>62</v>
      </c>
      <c r="F1" s="104">
        <v>61</v>
      </c>
      <c r="G1" s="104">
        <v>62</v>
      </c>
      <c r="H1" s="104">
        <v>91</v>
      </c>
      <c r="I1" s="104">
        <v>92</v>
      </c>
      <c r="J1" s="104">
        <v>91</v>
      </c>
      <c r="K1" s="104">
        <v>92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594" ht="17.100000000000001" customHeight="1" thickTop="1" x14ac:dyDescent="0.25">
      <c r="A2" s="149"/>
      <c r="B2" s="150"/>
      <c r="C2" s="738" t="s">
        <v>265</v>
      </c>
      <c r="D2" s="738"/>
      <c r="E2" s="738"/>
      <c r="F2" s="739"/>
      <c r="G2" s="305" t="s">
        <v>31</v>
      </c>
      <c r="H2" s="733" t="s">
        <v>304</v>
      </c>
      <c r="I2" s="734"/>
      <c r="J2" s="305" t="s">
        <v>9</v>
      </c>
      <c r="K2" s="690">
        <v>43223</v>
      </c>
      <c r="M2" s="20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594" ht="17.100000000000001" customHeight="1" x14ac:dyDescent="0.25">
      <c r="A3" s="151"/>
      <c r="B3" s="20"/>
      <c r="C3" s="740"/>
      <c r="D3" s="740"/>
      <c r="E3" s="740"/>
      <c r="F3" s="741"/>
      <c r="G3" s="306" t="s">
        <v>14</v>
      </c>
      <c r="H3" s="307"/>
      <c r="I3" s="308"/>
      <c r="J3" s="691"/>
      <c r="K3" s="310"/>
      <c r="M3" s="20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594" ht="17.100000000000001" customHeight="1" x14ac:dyDescent="0.25">
      <c r="A4" s="151"/>
      <c r="B4" s="20"/>
      <c r="C4" s="742" t="s">
        <v>263</v>
      </c>
      <c r="D4" s="742"/>
      <c r="E4" s="742"/>
      <c r="F4" s="711"/>
      <c r="G4" s="306" t="s">
        <v>10</v>
      </c>
      <c r="H4" s="308"/>
      <c r="I4" s="692"/>
      <c r="J4" s="691"/>
      <c r="K4" s="310"/>
      <c r="M4" s="2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722" t="s">
        <v>283</v>
      </c>
      <c r="AA4" s="722"/>
      <c r="AB4" s="722"/>
    </row>
    <row r="5" spans="1:2594" ht="17.100000000000001" customHeight="1" x14ac:dyDescent="0.45">
      <c r="A5" s="151"/>
      <c r="B5" s="85" t="s">
        <v>0</v>
      </c>
      <c r="C5" s="743" t="s">
        <v>45</v>
      </c>
      <c r="D5" s="743"/>
      <c r="E5" s="743"/>
      <c r="F5" s="744"/>
      <c r="G5" s="306" t="s">
        <v>11</v>
      </c>
      <c r="H5" s="669"/>
      <c r="I5" s="313"/>
      <c r="J5" s="360" t="s">
        <v>12</v>
      </c>
      <c r="K5" s="310"/>
      <c r="M5" s="20"/>
      <c r="N5" s="102"/>
      <c r="O5" s="566" t="s">
        <v>282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722"/>
      <c r="AA5" s="722"/>
      <c r="AB5" s="722"/>
    </row>
    <row r="6" spans="1:2594" ht="17.100000000000001" customHeight="1" thickBot="1" x14ac:dyDescent="0.4">
      <c r="A6" s="151"/>
      <c r="B6" s="203"/>
      <c r="C6" s="202"/>
      <c r="D6" s="204"/>
      <c r="E6" s="204"/>
      <c r="F6" s="20"/>
      <c r="G6" s="311" t="s">
        <v>13</v>
      </c>
      <c r="H6" s="671"/>
      <c r="I6" s="308"/>
      <c r="J6" s="309"/>
      <c r="K6" s="310"/>
      <c r="M6" s="20"/>
      <c r="N6" s="102"/>
      <c r="O6" s="20"/>
      <c r="P6" s="20"/>
      <c r="Q6" s="102"/>
      <c r="R6" s="102"/>
      <c r="S6" s="102"/>
      <c r="T6" s="209" t="str">
        <f>G2</f>
        <v xml:space="preserve">Country: </v>
      </c>
      <c r="U6" s="745" t="str">
        <f>H2</f>
        <v>Bosnia and Herzegovina</v>
      </c>
      <c r="V6" s="745"/>
      <c r="W6" s="745"/>
      <c r="X6" s="745"/>
      <c r="Y6" s="259"/>
      <c r="Z6" s="259"/>
      <c r="AA6" s="259"/>
      <c r="AC6" s="279" t="str">
        <f>G2</f>
        <v xml:space="preserve">Country: </v>
      </c>
      <c r="AD6" s="258" t="str">
        <f>H2</f>
        <v>Bosnia and Herzegovina</v>
      </c>
    </row>
    <row r="7" spans="1:2594" ht="20.25" x14ac:dyDescent="0.3">
      <c r="A7" s="152"/>
      <c r="B7" s="748" t="s">
        <v>81</v>
      </c>
      <c r="C7" s="748"/>
      <c r="D7" s="748"/>
      <c r="E7" s="290" t="s">
        <v>307</v>
      </c>
      <c r="F7" s="241" t="s">
        <v>0</v>
      </c>
      <c r="G7" s="120" t="s">
        <v>0</v>
      </c>
      <c r="H7" s="205"/>
      <c r="I7" s="205"/>
      <c r="J7" s="206"/>
      <c r="K7" s="207"/>
      <c r="M7" s="20"/>
      <c r="N7" s="210"/>
      <c r="O7" s="211" t="s">
        <v>45</v>
      </c>
      <c r="P7" s="212"/>
      <c r="Q7" s="746" t="s">
        <v>69</v>
      </c>
      <c r="R7" s="746"/>
      <c r="S7" s="746"/>
      <c r="T7" s="746"/>
      <c r="U7" s="746"/>
      <c r="V7" s="746"/>
      <c r="W7" s="746"/>
      <c r="X7" s="747"/>
      <c r="Y7" s="254"/>
      <c r="Z7" s="262"/>
      <c r="AA7" s="249"/>
      <c r="AB7" s="263"/>
      <c r="AC7" s="264"/>
      <c r="AD7" s="265"/>
    </row>
    <row r="8" spans="1:2594" s="15" customFormat="1" ht="13.5" customHeight="1" x14ac:dyDescent="0.25">
      <c r="A8" s="153" t="s">
        <v>15</v>
      </c>
      <c r="B8" s="3" t="s">
        <v>0</v>
      </c>
      <c r="C8" s="106" t="s">
        <v>41</v>
      </c>
      <c r="D8" s="727" t="s">
        <v>2</v>
      </c>
      <c r="E8" s="728"/>
      <c r="F8" s="729"/>
      <c r="G8" s="730"/>
      <c r="H8" s="729" t="s">
        <v>5</v>
      </c>
      <c r="I8" s="729"/>
      <c r="J8" s="729"/>
      <c r="K8" s="735"/>
      <c r="L8" s="234"/>
      <c r="M8" s="235"/>
      <c r="N8" s="213" t="str">
        <f>A8</f>
        <v>Product</v>
      </c>
      <c r="O8" s="64"/>
      <c r="P8" s="112"/>
      <c r="Q8" s="728" t="str">
        <f>D8</f>
        <v>I M P O R T</v>
      </c>
      <c r="R8" s="728"/>
      <c r="S8" s="728"/>
      <c r="T8" s="730"/>
      <c r="U8" s="729" t="str">
        <f>H8</f>
        <v>E X P O R T</v>
      </c>
      <c r="V8" s="729" t="s">
        <v>0</v>
      </c>
      <c r="W8" s="729" t="s">
        <v>0</v>
      </c>
      <c r="X8" s="732" t="s">
        <v>0</v>
      </c>
      <c r="Y8" s="250"/>
      <c r="Z8" s="368" t="str">
        <f>A8</f>
        <v>Product</v>
      </c>
      <c r="AA8" s="250"/>
      <c r="AB8" s="266" t="s">
        <v>0</v>
      </c>
      <c r="AC8" s="736" t="s">
        <v>80</v>
      </c>
      <c r="AD8" s="737"/>
      <c r="AE8" s="15" t="s">
        <v>0</v>
      </c>
    </row>
    <row r="9" spans="1:2594" ht="12.75" customHeight="1" x14ac:dyDescent="0.25">
      <c r="A9" s="153" t="s">
        <v>25</v>
      </c>
      <c r="B9" s="48" t="s">
        <v>15</v>
      </c>
      <c r="C9" s="107" t="s">
        <v>42</v>
      </c>
      <c r="D9" s="725">
        <v>2016</v>
      </c>
      <c r="E9" s="724"/>
      <c r="F9" s="725">
        <f>D9+1</f>
        <v>2017</v>
      </c>
      <c r="G9" s="724"/>
      <c r="H9" s="723">
        <f>D9</f>
        <v>2016</v>
      </c>
      <c r="I9" s="724"/>
      <c r="J9" s="725">
        <f>F9</f>
        <v>2017</v>
      </c>
      <c r="K9" s="731"/>
      <c r="L9" s="236"/>
      <c r="M9" s="237"/>
      <c r="N9" s="465" t="str">
        <f>A9</f>
        <v>code</v>
      </c>
      <c r="O9" s="64"/>
      <c r="P9" s="115"/>
      <c r="Q9" s="723">
        <f>D9</f>
        <v>2016</v>
      </c>
      <c r="R9" s="724" t="s">
        <v>0</v>
      </c>
      <c r="S9" s="725">
        <f>F9</f>
        <v>2017</v>
      </c>
      <c r="T9" s="724" t="s">
        <v>0</v>
      </c>
      <c r="U9" s="723">
        <f>H9</f>
        <v>2016</v>
      </c>
      <c r="V9" s="724" t="s">
        <v>0</v>
      </c>
      <c r="W9" s="725">
        <f>J9</f>
        <v>2017</v>
      </c>
      <c r="X9" s="726" t="s">
        <v>0</v>
      </c>
      <c r="Y9" s="114"/>
      <c r="Z9" s="369" t="str">
        <f>A9</f>
        <v>code</v>
      </c>
      <c r="AA9" s="114"/>
      <c r="AB9" s="266" t="s">
        <v>0</v>
      </c>
      <c r="AC9" s="257">
        <f>H9</f>
        <v>2016</v>
      </c>
      <c r="AD9" s="267">
        <f>F9</f>
        <v>2017</v>
      </c>
      <c r="AE9" s="10" t="s">
        <v>0</v>
      </c>
    </row>
    <row r="10" spans="1:2594" ht="14.25" customHeight="1" x14ac:dyDescent="0.2">
      <c r="A10" s="154" t="s">
        <v>0</v>
      </c>
      <c r="B10" s="147"/>
      <c r="C10" s="55" t="s">
        <v>0</v>
      </c>
      <c r="D10" s="148" t="s">
        <v>1</v>
      </c>
      <c r="E10" s="148" t="s">
        <v>66</v>
      </c>
      <c r="F10" s="148" t="s">
        <v>1</v>
      </c>
      <c r="G10" s="148" t="s">
        <v>66</v>
      </c>
      <c r="H10" s="148" t="s">
        <v>1</v>
      </c>
      <c r="I10" s="148" t="s">
        <v>66</v>
      </c>
      <c r="J10" s="148" t="s">
        <v>1</v>
      </c>
      <c r="K10" s="155" t="s">
        <v>66</v>
      </c>
      <c r="L10" s="237"/>
      <c r="M10" s="237"/>
      <c r="N10" s="464" t="str">
        <f>A10</f>
        <v xml:space="preserve"> </v>
      </c>
      <c r="O10" s="463"/>
      <c r="P10" s="140"/>
      <c r="Q10" s="114" t="str">
        <f>D10</f>
        <v xml:space="preserve"> Quantity</v>
      </c>
      <c r="R10" s="106" t="str">
        <f>E10</f>
        <v>Value</v>
      </c>
      <c r="S10" s="48" t="str">
        <f>F10</f>
        <v xml:space="preserve"> Quantity</v>
      </c>
      <c r="T10" s="106" t="str">
        <f>G10</f>
        <v>Value</v>
      </c>
      <c r="U10" s="49" t="str">
        <f>H10</f>
        <v xml:space="preserve"> Quantity</v>
      </c>
      <c r="V10" s="106" t="str">
        <f>I10</f>
        <v>Value</v>
      </c>
      <c r="W10" s="48" t="str">
        <f>J10</f>
        <v xml:space="preserve"> Quantity</v>
      </c>
      <c r="X10" s="108" t="str">
        <f>K10</f>
        <v>Value</v>
      </c>
      <c r="Y10" s="114"/>
      <c r="Z10" s="370" t="str">
        <f>A10</f>
        <v xml:space="preserve"> </v>
      </c>
      <c r="AA10" s="253"/>
      <c r="AB10" s="261" t="s">
        <v>0</v>
      </c>
      <c r="AC10" s="365"/>
      <c r="AD10" s="366"/>
    </row>
    <row r="11" spans="1:2594" s="125" customFormat="1" ht="15" customHeight="1" x14ac:dyDescent="0.15">
      <c r="A11" s="156">
        <v>1</v>
      </c>
      <c r="B11" s="122" t="s">
        <v>159</v>
      </c>
      <c r="C11" s="123" t="s">
        <v>103</v>
      </c>
      <c r="D11" s="453">
        <v>43.059999999999995</v>
      </c>
      <c r="E11" s="453">
        <v>9142.14</v>
      </c>
      <c r="F11" s="453">
        <v>36.080000000000005</v>
      </c>
      <c r="G11" s="453">
        <v>6815.93</v>
      </c>
      <c r="H11" s="453">
        <v>898.15</v>
      </c>
      <c r="I11" s="453">
        <v>102875.92</v>
      </c>
      <c r="J11" s="453">
        <v>973.05</v>
      </c>
      <c r="K11" s="164">
        <v>114067.29</v>
      </c>
      <c r="L11" s="238"/>
      <c r="M11" s="239"/>
      <c r="N11" s="126">
        <f t="shared" ref="N11:O18" si="0">A11</f>
        <v>1</v>
      </c>
      <c r="O11" s="122" t="str">
        <f t="shared" si="0"/>
        <v>ROUNDWOOD (WOOD IN THE ROUGH)</v>
      </c>
      <c r="P11" s="123" t="s">
        <v>103</v>
      </c>
      <c r="Q11" s="214">
        <f>D11-(D12+D15)</f>
        <v>0</v>
      </c>
      <c r="R11" s="215">
        <f t="shared" ref="R11:X11" si="1">E11-(E12+E15)</f>
        <v>0</v>
      </c>
      <c r="S11" s="215">
        <f t="shared" si="1"/>
        <v>0</v>
      </c>
      <c r="T11" s="215">
        <f t="shared" si="1"/>
        <v>0</v>
      </c>
      <c r="U11" s="215">
        <f t="shared" si="1"/>
        <v>0</v>
      </c>
      <c r="V11" s="215">
        <f t="shared" si="1"/>
        <v>0</v>
      </c>
      <c r="W11" s="215">
        <f t="shared" si="1"/>
        <v>0</v>
      </c>
      <c r="X11" s="216">
        <f t="shared" si="1"/>
        <v>0</v>
      </c>
      <c r="Y11" s="260"/>
      <c r="Z11" s="269">
        <f>A11</f>
        <v>1</v>
      </c>
      <c r="AA11" s="122" t="str">
        <f t="shared" ref="AA11:AA20" si="2">B11</f>
        <v>ROUNDWOOD (WOOD IN THE ROUGH)</v>
      </c>
      <c r="AB11" s="123" t="s">
        <v>103</v>
      </c>
      <c r="AC11" s="271">
        <f>IF(ISNUMBER('JQ1|Primary Products|Production'!D13+D11-H11),'JQ1|Primary Products|Production'!D13+D11-H11,IF(ISNUMBER(H11-D11),"NT " &amp; H11-D11,"…"))</f>
        <v>3718.0000000000005</v>
      </c>
      <c r="AD11" s="272">
        <f>IF(ISNUMBER('JQ1|Primary Products|Production'!E13+F11-J11),'JQ1|Primary Products|Production'!E13+F11-J11,IF(ISNUMBER(J11-F11),"NT " &amp; J11-F11,"…"))</f>
        <v>3030.0299999999997</v>
      </c>
      <c r="AE11" s="565" t="s">
        <v>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</row>
    <row r="12" spans="1:2594" s="18" customFormat="1" ht="15" customHeight="1" x14ac:dyDescent="0.15">
      <c r="A12" s="158">
        <v>1.1000000000000001</v>
      </c>
      <c r="B12" s="505" t="s">
        <v>122</v>
      </c>
      <c r="C12" s="51" t="s">
        <v>103</v>
      </c>
      <c r="D12" s="52">
        <v>0.62</v>
      </c>
      <c r="E12" s="52">
        <v>86.26</v>
      </c>
      <c r="F12" s="52">
        <v>1.02</v>
      </c>
      <c r="G12" s="52">
        <v>73.16</v>
      </c>
      <c r="H12" s="454">
        <v>798.28</v>
      </c>
      <c r="I12" s="52">
        <v>86448.23</v>
      </c>
      <c r="J12" s="52">
        <v>877.62</v>
      </c>
      <c r="K12" s="162">
        <v>99975.59</v>
      </c>
      <c r="L12" s="238"/>
      <c r="M12" s="239"/>
      <c r="N12" s="4">
        <f t="shared" si="0"/>
        <v>1.1000000000000001</v>
      </c>
      <c r="O12" s="38" t="str">
        <f t="shared" si="0"/>
        <v>WOOD FUEL (INCLUDING WOOD FOR CHARCOAL)</v>
      </c>
      <c r="P12" s="51" t="s">
        <v>103</v>
      </c>
      <c r="Q12" s="562">
        <f>D12-(D13+D14)</f>
        <v>0.62</v>
      </c>
      <c r="R12" s="217">
        <f t="shared" ref="R12:X12" si="3">E12-(E13+E14)</f>
        <v>86.26</v>
      </c>
      <c r="S12" s="217">
        <f t="shared" si="3"/>
        <v>0</v>
      </c>
      <c r="T12" s="217">
        <f t="shared" si="3"/>
        <v>0</v>
      </c>
      <c r="U12" s="217">
        <f t="shared" si="3"/>
        <v>798.28</v>
      </c>
      <c r="V12" s="217">
        <f t="shared" si="3"/>
        <v>86448.23</v>
      </c>
      <c r="W12" s="217">
        <f t="shared" si="3"/>
        <v>0</v>
      </c>
      <c r="X12" s="218">
        <f t="shared" si="3"/>
        <v>0</v>
      </c>
      <c r="Y12" s="240"/>
      <c r="Z12" s="371">
        <f t="shared" ref="Z12:AA69" si="4">A12</f>
        <v>1.1000000000000001</v>
      </c>
      <c r="AA12" s="38" t="str">
        <f t="shared" si="2"/>
        <v>WOOD FUEL (INCLUDING WOOD FOR CHARCOAL)</v>
      </c>
      <c r="AB12" s="51" t="s">
        <v>103</v>
      </c>
      <c r="AC12" s="367">
        <f>IF(ISNUMBER('JQ1|Primary Products|Production'!D14+D12-H12),'JQ1|Primary Products|Production'!D14+D12-H12,IF(ISNUMBER(H12-D12),"NT " &amp; H12-D12,"…"))</f>
        <v>703.42999999999984</v>
      </c>
      <c r="AD12" s="289">
        <f>IF(ISNUMBER('JQ1|Primary Products|Production'!E14+F12-J12),'JQ1|Primary Products|Production'!E14+F12-J12,IF(ISNUMBER(J12-F12),"NT " &amp; J12-F12,"…"))</f>
        <v>433.69999999999993</v>
      </c>
    </row>
    <row r="13" spans="1:2594" s="18" customFormat="1" ht="15" customHeight="1" x14ac:dyDescent="0.15">
      <c r="A13" s="609" t="s">
        <v>19</v>
      </c>
      <c r="B13" s="39" t="s">
        <v>3</v>
      </c>
      <c r="C13" s="47" t="s">
        <v>103</v>
      </c>
      <c r="D13" s="52">
        <v>0</v>
      </c>
      <c r="E13" s="52">
        <v>0</v>
      </c>
      <c r="F13" s="52">
        <v>0.59</v>
      </c>
      <c r="G13" s="54">
        <v>28.75</v>
      </c>
      <c r="H13" s="52">
        <v>0</v>
      </c>
      <c r="I13" s="52">
        <v>0</v>
      </c>
      <c r="J13" s="52">
        <v>19.21</v>
      </c>
      <c r="K13" s="160">
        <v>3387.74</v>
      </c>
      <c r="L13" s="238"/>
      <c r="M13" s="239"/>
      <c r="N13" s="4" t="str">
        <f t="shared" ref="N13:N14" si="5">A13</f>
        <v>1.1.C</v>
      </c>
      <c r="O13" s="39" t="str">
        <f t="shared" ref="O13:O14" si="6">B13</f>
        <v>Coniferous</v>
      </c>
      <c r="P13" s="47" t="s">
        <v>103</v>
      </c>
      <c r="Q13" s="217"/>
      <c r="R13" s="217"/>
      <c r="S13" s="217"/>
      <c r="T13" s="217"/>
      <c r="U13" s="217"/>
      <c r="V13" s="217"/>
      <c r="W13" s="217"/>
      <c r="X13" s="218"/>
      <c r="Y13" s="240"/>
      <c r="Z13" s="371" t="str">
        <f t="shared" ref="Z13:Z14" si="7">A13</f>
        <v>1.1.C</v>
      </c>
      <c r="AA13" s="39" t="str">
        <f t="shared" ref="AA13:AA14" si="8">B13</f>
        <v>Coniferous</v>
      </c>
      <c r="AB13" s="47" t="s">
        <v>103</v>
      </c>
      <c r="AC13" s="367">
        <f>IF(ISNUMBER('JQ1|Primary Products|Production'!D15+D13-H13),'JQ1|Primary Products|Production'!D15+D13-H13,IF(ISNUMBER(H13-D13),"NT " &amp; H13-D13,"…"))</f>
        <v>2.0699999999999998</v>
      </c>
      <c r="AD13" s="289">
        <f>IF(ISNUMBER('JQ1|Primary Products|Production'!E15+F13-J13),'JQ1|Primary Products|Production'!E15+F13-J13,IF(ISNUMBER(J13-F13),"NT " &amp; J13-F13,"…"))</f>
        <v>-17.32</v>
      </c>
    </row>
    <row r="14" spans="1:2594" s="18" customFormat="1" ht="15" customHeight="1" x14ac:dyDescent="0.15">
      <c r="A14" s="609" t="s">
        <v>55</v>
      </c>
      <c r="B14" s="42" t="s">
        <v>4</v>
      </c>
      <c r="C14" s="51" t="s">
        <v>103</v>
      </c>
      <c r="D14" s="52">
        <v>0</v>
      </c>
      <c r="E14" s="52">
        <v>0</v>
      </c>
      <c r="F14" s="52">
        <v>0.43</v>
      </c>
      <c r="G14" s="54">
        <v>44.41</v>
      </c>
      <c r="H14" s="52">
        <v>0</v>
      </c>
      <c r="I14" s="52">
        <v>0</v>
      </c>
      <c r="J14" s="52">
        <v>858.41</v>
      </c>
      <c r="K14" s="160">
        <v>96587.85</v>
      </c>
      <c r="L14" s="238"/>
      <c r="M14" s="239"/>
      <c r="N14" s="4" t="str">
        <f t="shared" si="5"/>
        <v>1.1.NC</v>
      </c>
      <c r="O14" s="39" t="str">
        <f t="shared" si="6"/>
        <v>Non-Coniferous</v>
      </c>
      <c r="P14" s="47" t="s">
        <v>103</v>
      </c>
      <c r="Q14" s="217"/>
      <c r="R14" s="217"/>
      <c r="S14" s="217"/>
      <c r="T14" s="217"/>
      <c r="U14" s="217"/>
      <c r="V14" s="217"/>
      <c r="W14" s="217"/>
      <c r="X14" s="218"/>
      <c r="Y14" s="240"/>
      <c r="Z14" s="371" t="str">
        <f t="shared" si="7"/>
        <v>1.1.NC</v>
      </c>
      <c r="AA14" s="39" t="str">
        <f t="shared" si="8"/>
        <v>Non-Coniferous</v>
      </c>
      <c r="AB14" s="47" t="s">
        <v>103</v>
      </c>
      <c r="AC14" s="367">
        <f>IF(ISNUMBER('JQ1|Primary Products|Production'!D16+D14-H14),'JQ1|Primary Products|Production'!D16+D14-H14,IF(ISNUMBER(H14-D14),"NT " &amp; H14-D14,"…"))</f>
        <v>1499.02</v>
      </c>
      <c r="AD14" s="289">
        <f>IF(ISNUMBER('JQ1|Primary Products|Production'!E16+F14-J14),'JQ1|Primary Products|Production'!E16+F14-J14,IF(ISNUMBER(J14-F14),"NT " &amp; J14-F14,"…"))</f>
        <v>451.0200000000001</v>
      </c>
    </row>
    <row r="15" spans="1:2594" s="18" customFormat="1" ht="15" customHeight="1" x14ac:dyDescent="0.15">
      <c r="A15" s="158">
        <v>1.2</v>
      </c>
      <c r="B15" s="38" t="s">
        <v>158</v>
      </c>
      <c r="C15" s="56" t="s">
        <v>103</v>
      </c>
      <c r="D15" s="50">
        <v>42.44</v>
      </c>
      <c r="E15" s="50">
        <v>9055.8799999999992</v>
      </c>
      <c r="F15" s="50">
        <v>35.06</v>
      </c>
      <c r="G15" s="50">
        <v>6742.77</v>
      </c>
      <c r="H15" s="141">
        <v>99.87</v>
      </c>
      <c r="I15" s="53">
        <v>16427.690000000002</v>
      </c>
      <c r="J15" s="53">
        <v>95.43</v>
      </c>
      <c r="K15" s="159">
        <v>14091.7</v>
      </c>
      <c r="L15" s="238"/>
      <c r="M15" s="239"/>
      <c r="N15" s="4">
        <f t="shared" si="0"/>
        <v>1.2</v>
      </c>
      <c r="O15" s="38" t="str">
        <f t="shared" si="0"/>
        <v>INDUSTRIAL ROUNDWOOD</v>
      </c>
      <c r="P15" s="56" t="s">
        <v>103</v>
      </c>
      <c r="Q15" s="563">
        <f>D15-(D16+D17)</f>
        <v>0</v>
      </c>
      <c r="R15" s="219">
        <f t="shared" ref="R15:X15" si="9">E15-(E16+E17)</f>
        <v>0</v>
      </c>
      <c r="S15" s="219">
        <f t="shared" si="9"/>
        <v>0</v>
      </c>
      <c r="T15" s="219">
        <f t="shared" si="9"/>
        <v>0</v>
      </c>
      <c r="U15" s="219">
        <f t="shared" si="9"/>
        <v>0</v>
      </c>
      <c r="V15" s="219">
        <f t="shared" si="9"/>
        <v>0</v>
      </c>
      <c r="W15" s="219">
        <f t="shared" si="9"/>
        <v>0</v>
      </c>
      <c r="X15" s="220">
        <f t="shared" si="9"/>
        <v>0</v>
      </c>
      <c r="Y15" s="260"/>
      <c r="Z15" s="371">
        <f t="shared" si="4"/>
        <v>1.2</v>
      </c>
      <c r="AA15" s="38" t="str">
        <f t="shared" si="2"/>
        <v>INDUSTRIAL ROUNDWOOD</v>
      </c>
      <c r="AB15" s="56" t="s">
        <v>103</v>
      </c>
      <c r="AC15" s="367">
        <f>IF(ISNUMBER('JQ1|Primary Products|Production'!D17+D15-H15),'JQ1|Primary Products|Production'!D17+D15-H15,IF(ISNUMBER(H15-D15),"NT " &amp; H15-D15,"…"))</f>
        <v>3014.57</v>
      </c>
      <c r="AD15" s="289">
        <f>IF(ISNUMBER('JQ1|Primary Products|Production'!E17+F15-J15),'JQ1|Primary Products|Production'!E17+F15-J15,IF(ISNUMBER(J15-F15),"NT " &amp; J15-F15,"…"))</f>
        <v>2596.63</v>
      </c>
    </row>
    <row r="16" spans="1:2594" s="18" customFormat="1" ht="15" customHeight="1" x14ac:dyDescent="0.15">
      <c r="A16" s="158" t="s">
        <v>20</v>
      </c>
      <c r="B16" s="39" t="s">
        <v>3</v>
      </c>
      <c r="C16" s="47" t="s">
        <v>103</v>
      </c>
      <c r="D16" s="52">
        <v>26.54</v>
      </c>
      <c r="E16" s="52">
        <v>3602.44</v>
      </c>
      <c r="F16" s="52">
        <v>22.22</v>
      </c>
      <c r="G16" s="54">
        <v>3397.15</v>
      </c>
      <c r="H16" s="52">
        <v>69.260000000000005</v>
      </c>
      <c r="I16" s="52">
        <v>8061.76</v>
      </c>
      <c r="J16" s="52">
        <v>73.45</v>
      </c>
      <c r="K16" s="160">
        <v>7519.83</v>
      </c>
      <c r="L16" s="238"/>
      <c r="M16" s="239"/>
      <c r="N16" s="4" t="str">
        <f t="shared" si="0"/>
        <v>1.2.C</v>
      </c>
      <c r="O16" s="39" t="str">
        <f t="shared" si="0"/>
        <v>Coniferous</v>
      </c>
      <c r="P16" s="47" t="s">
        <v>103</v>
      </c>
      <c r="Q16" s="217"/>
      <c r="R16" s="217"/>
      <c r="S16" s="217"/>
      <c r="T16" s="217"/>
      <c r="U16" s="217"/>
      <c r="V16" s="217"/>
      <c r="W16" s="217"/>
      <c r="X16" s="218"/>
      <c r="Y16" s="240"/>
      <c r="Z16" s="371" t="str">
        <f t="shared" si="4"/>
        <v>1.2.C</v>
      </c>
      <c r="AA16" s="39" t="str">
        <f t="shared" si="2"/>
        <v>Coniferous</v>
      </c>
      <c r="AB16" s="47" t="s">
        <v>103</v>
      </c>
      <c r="AC16" s="367">
        <f>IF(ISNUMBER('JQ1|Primary Products|Production'!D18+D16-H16),'JQ1|Primary Products|Production'!D18+D16-H16,IF(ISNUMBER(H16-D16),"NT " &amp; H16-D16,"…"))</f>
        <v>2202.5099999999998</v>
      </c>
      <c r="AD16" s="289">
        <f>IF(ISNUMBER('JQ1|Primary Products|Production'!E18+F16-J16),'JQ1|Primary Products|Production'!E18+F16-J16,IF(ISNUMBER(J16-F16),"NT " &amp; J16-F16,"…"))</f>
        <v>1821.77</v>
      </c>
    </row>
    <row r="17" spans="1:2594" s="18" customFormat="1" ht="15" customHeight="1" x14ac:dyDescent="0.15">
      <c r="A17" s="158" t="s">
        <v>56</v>
      </c>
      <c r="B17" s="39" t="s">
        <v>4</v>
      </c>
      <c r="C17" s="47" t="s">
        <v>103</v>
      </c>
      <c r="D17" s="52">
        <v>15.9</v>
      </c>
      <c r="E17" s="52">
        <v>5453.44</v>
      </c>
      <c r="F17" s="52">
        <v>12.84</v>
      </c>
      <c r="G17" s="54">
        <v>3345.62</v>
      </c>
      <c r="H17" s="52">
        <v>30.61</v>
      </c>
      <c r="I17" s="52">
        <v>8365.93</v>
      </c>
      <c r="J17" s="52">
        <v>21.98</v>
      </c>
      <c r="K17" s="160">
        <v>6571.87</v>
      </c>
      <c r="L17" s="238"/>
      <c r="M17" s="239"/>
      <c r="N17" s="4" t="str">
        <f t="shared" si="0"/>
        <v>1.2.NC</v>
      </c>
      <c r="O17" s="39" t="str">
        <f t="shared" si="0"/>
        <v>Non-Coniferous</v>
      </c>
      <c r="P17" s="47" t="s">
        <v>103</v>
      </c>
      <c r="Q17" s="217"/>
      <c r="R17" s="217"/>
      <c r="S17" s="217"/>
      <c r="T17" s="217"/>
      <c r="U17" s="217"/>
      <c r="V17" s="217"/>
      <c r="W17" s="217"/>
      <c r="X17" s="218"/>
      <c r="Y17" s="240"/>
      <c r="Z17" s="371" t="str">
        <f t="shared" si="4"/>
        <v>1.2.NC</v>
      </c>
      <c r="AA17" s="39" t="str">
        <f t="shared" si="2"/>
        <v>Non-Coniferous</v>
      </c>
      <c r="AB17" s="47" t="s">
        <v>103</v>
      </c>
      <c r="AC17" s="367">
        <f>IF(ISNUMBER('JQ1|Primary Products|Production'!D19+D17-H17),'JQ1|Primary Products|Production'!D19+D17-H17,IF(ISNUMBER(H17-D17),"NT " &amp; H17-D17,"…"))</f>
        <v>812.06</v>
      </c>
      <c r="AD17" s="289">
        <f>IF(ISNUMBER('JQ1|Primary Products|Production'!E19+F17-J17),'JQ1|Primary Products|Production'!E19+F17-J17,IF(ISNUMBER(J17-F17),"NT " &amp; J17-F17,"…"))</f>
        <v>774.86</v>
      </c>
    </row>
    <row r="18" spans="1:2594" s="18" customFormat="1" ht="15" customHeight="1" x14ac:dyDescent="0.15">
      <c r="A18" s="161" t="s">
        <v>65</v>
      </c>
      <c r="B18" s="60" t="s">
        <v>63</v>
      </c>
      <c r="C18" s="51" t="s">
        <v>103</v>
      </c>
      <c r="D18" s="52">
        <v>1.6</v>
      </c>
      <c r="E18" s="52">
        <v>808.66</v>
      </c>
      <c r="F18" s="52">
        <v>0.08</v>
      </c>
      <c r="G18" s="54">
        <v>67.02</v>
      </c>
      <c r="H18" s="52">
        <v>0</v>
      </c>
      <c r="I18" s="52">
        <v>0</v>
      </c>
      <c r="J18" s="52">
        <v>0.03</v>
      </c>
      <c r="K18" s="160">
        <v>15.64</v>
      </c>
      <c r="L18" s="238"/>
      <c r="M18" s="239"/>
      <c r="N18" s="4" t="str">
        <f t="shared" si="0"/>
        <v>1.2.NC.T</v>
      </c>
      <c r="O18" s="40" t="str">
        <f t="shared" si="0"/>
        <v>of which: Tropical</v>
      </c>
      <c r="P18" s="51" t="s">
        <v>103</v>
      </c>
      <c r="Q18" s="225" t="str">
        <f>IF(AND(ISNUMBER(D18/D17),D18&gt;D17),"&gt; 1.2.NC !!","")</f>
        <v/>
      </c>
      <c r="R18" s="225" t="str">
        <f t="shared" ref="R18:X18" si="10">IF(AND(ISNUMBER(E18/E17),E18&gt;E17),"&gt; 1.2.NC !!","")</f>
        <v/>
      </c>
      <c r="S18" s="225" t="str">
        <f t="shared" si="10"/>
        <v/>
      </c>
      <c r="T18" s="225" t="str">
        <f t="shared" si="10"/>
        <v/>
      </c>
      <c r="U18" s="225" t="str">
        <f t="shared" si="10"/>
        <v/>
      </c>
      <c r="V18" s="225" t="str">
        <f t="shared" si="10"/>
        <v/>
      </c>
      <c r="W18" s="225" t="str">
        <f t="shared" si="10"/>
        <v/>
      </c>
      <c r="X18" s="226" t="str">
        <f t="shared" si="10"/>
        <v/>
      </c>
      <c r="Y18" s="240"/>
      <c r="Z18" s="372" t="str">
        <f t="shared" si="4"/>
        <v>1.2.NC.T</v>
      </c>
      <c r="AA18" s="40" t="str">
        <f t="shared" si="2"/>
        <v>of which: Tropical</v>
      </c>
      <c r="AB18" s="51" t="s">
        <v>103</v>
      </c>
      <c r="AC18" s="367">
        <f>IF(ISNUMBER('JQ1|Primary Products|Production'!D20+D18-H18),'JQ1|Primary Products|Production'!D20+D18-H18,IF(ISNUMBER(H18-D18),"NT " &amp; H18-D18,"…"))</f>
        <v>1.6</v>
      </c>
      <c r="AD18" s="289">
        <f>IF(ISNUMBER('JQ1|Primary Products|Production'!E20+F18-J18),'JQ1|Primary Products|Production'!E20+F18-J18,IF(ISNUMBER(J18-F18),"NT " &amp; J18-F18,"…"))</f>
        <v>0.05</v>
      </c>
      <c r="AE18" s="17"/>
    </row>
    <row r="19" spans="1:2594" s="125" customFormat="1" ht="15" customHeight="1" x14ac:dyDescent="0.15">
      <c r="A19" s="163">
        <v>2</v>
      </c>
      <c r="B19" s="137" t="s">
        <v>28</v>
      </c>
      <c r="C19" s="138" t="s">
        <v>61</v>
      </c>
      <c r="D19" s="128">
        <v>0.44</v>
      </c>
      <c r="E19" s="128">
        <v>441.42</v>
      </c>
      <c r="F19" s="128">
        <v>0.78</v>
      </c>
      <c r="G19" s="129">
        <v>656.43</v>
      </c>
      <c r="H19" s="128">
        <v>23.46</v>
      </c>
      <c r="I19" s="128">
        <v>17047.97</v>
      </c>
      <c r="J19" s="128">
        <v>24.78</v>
      </c>
      <c r="K19" s="164">
        <v>18630.79</v>
      </c>
      <c r="L19" s="238"/>
      <c r="M19" s="239"/>
      <c r="N19" s="139">
        <f t="shared" ref="N19:N69" si="11">A19</f>
        <v>2</v>
      </c>
      <c r="O19" s="137" t="str">
        <f t="shared" ref="O19:O69" si="12">B19</f>
        <v>WOOD CHARCOAL</v>
      </c>
      <c r="P19" s="138" t="s">
        <v>61</v>
      </c>
      <c r="Q19" s="461"/>
      <c r="R19" s="461"/>
      <c r="S19" s="461"/>
      <c r="T19" s="461"/>
      <c r="U19" s="461"/>
      <c r="V19" s="461"/>
      <c r="W19" s="461"/>
      <c r="X19" s="462"/>
      <c r="Y19" s="240"/>
      <c r="Z19" s="270">
        <f t="shared" si="4"/>
        <v>2</v>
      </c>
      <c r="AA19" s="137" t="str">
        <f t="shared" si="2"/>
        <v>WOOD CHARCOAL</v>
      </c>
      <c r="AB19" s="138" t="s">
        <v>61</v>
      </c>
      <c r="AC19" s="273">
        <f>IF(ISNUMBER('JQ1|Primary Products|Production'!D31+D19-H19),'JQ1|Primary Products|Production'!D31+D19-H19,IF(ISNUMBER(H19-D19),"NT " &amp; H19-D19,"…"))</f>
        <v>21.979999999999997</v>
      </c>
      <c r="AD19" s="274">
        <f>IF(ISNUMBER('JQ1|Primary Products|Production'!E31+F19-J19),'JQ1|Primary Products|Production'!E31+F19-J19,IF(ISNUMBER(J19-F19),"NT " &amp; J19-F19,"…"))</f>
        <v>16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</row>
    <row r="20" spans="1:2594" s="125" customFormat="1" ht="15" customHeight="1" x14ac:dyDescent="0.15">
      <c r="A20" s="156">
        <v>3</v>
      </c>
      <c r="B20" s="122" t="s">
        <v>126</v>
      </c>
      <c r="C20" s="123" t="s">
        <v>71</v>
      </c>
      <c r="D20" s="128">
        <v>2.06</v>
      </c>
      <c r="E20" s="128">
        <v>172.86</v>
      </c>
      <c r="F20" s="128">
        <v>6.69</v>
      </c>
      <c r="G20" s="129">
        <v>493.27</v>
      </c>
      <c r="H20" s="128">
        <v>17.080000000000002</v>
      </c>
      <c r="I20" s="128">
        <v>2195.54</v>
      </c>
      <c r="J20" s="128">
        <v>20.68</v>
      </c>
      <c r="K20" s="164">
        <v>2040.04</v>
      </c>
      <c r="L20" s="238"/>
      <c r="M20" s="239"/>
      <c r="N20" s="130">
        <f t="shared" si="11"/>
        <v>3</v>
      </c>
      <c r="O20" s="127" t="str">
        <f t="shared" si="12"/>
        <v>WOOD CHIPS, PARTICLES AND RESIDUES</v>
      </c>
      <c r="P20" s="123" t="s">
        <v>71</v>
      </c>
      <c r="Q20" s="460">
        <f>D20-(D21+D22)</f>
        <v>0</v>
      </c>
      <c r="R20" s="223">
        <f t="shared" ref="R20:X20" si="13">E20-(E21+E22)</f>
        <v>0</v>
      </c>
      <c r="S20" s="223">
        <f t="shared" si="13"/>
        <v>0</v>
      </c>
      <c r="T20" s="223">
        <f t="shared" si="13"/>
        <v>0</v>
      </c>
      <c r="U20" s="223">
        <f t="shared" si="13"/>
        <v>0</v>
      </c>
      <c r="V20" s="223">
        <f t="shared" si="13"/>
        <v>0</v>
      </c>
      <c r="W20" s="223">
        <f t="shared" si="13"/>
        <v>0</v>
      </c>
      <c r="X20" s="224">
        <f t="shared" si="13"/>
        <v>0</v>
      </c>
      <c r="Y20" s="240"/>
      <c r="Z20" s="466">
        <f t="shared" si="4"/>
        <v>3</v>
      </c>
      <c r="AA20" s="127" t="str">
        <f t="shared" si="2"/>
        <v>WOOD CHIPS, PARTICLES AND RESIDUES</v>
      </c>
      <c r="AB20" s="123" t="s">
        <v>71</v>
      </c>
      <c r="AC20" s="273">
        <f>IF(ISNUMBER('JQ1|Primary Products|Production'!D32+D20-H20),'JQ1|Primary Products|Production'!D32+D20-H20,IF(ISNUMBER(H20-D20),"NT " &amp; H20-D20,"…"))</f>
        <v>175.98</v>
      </c>
      <c r="AD20" s="274">
        <f>IF(ISNUMBER('JQ1|Primary Products|Production'!E32+F20-J20),'JQ1|Primary Products|Production'!E32+F20-J20,IF(ISNUMBER(J20-F20),"NT " &amp; J20-F20,"…"))</f>
        <v>316.01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</row>
    <row r="21" spans="1:2594" s="18" customFormat="1" ht="15" customHeight="1" x14ac:dyDescent="0.15">
      <c r="A21" s="158" t="s">
        <v>124</v>
      </c>
      <c r="B21" s="41" t="s">
        <v>60</v>
      </c>
      <c r="C21" s="47" t="s">
        <v>71</v>
      </c>
      <c r="D21" s="52">
        <v>0.22</v>
      </c>
      <c r="E21" s="52">
        <v>88.98</v>
      </c>
      <c r="F21" s="52">
        <v>4.9800000000000004</v>
      </c>
      <c r="G21" s="54">
        <v>413.99</v>
      </c>
      <c r="H21" s="52">
        <v>14.06</v>
      </c>
      <c r="I21" s="52">
        <v>1820.08</v>
      </c>
      <c r="J21" s="52">
        <v>19.7</v>
      </c>
      <c r="K21" s="160">
        <v>1858.36</v>
      </c>
      <c r="L21" s="238"/>
      <c r="M21" s="239"/>
      <c r="N21" s="4" t="str">
        <f>A21</f>
        <v>3.1</v>
      </c>
      <c r="O21" s="41" t="str">
        <f>B21</f>
        <v>WOOD CHIPS AND PARTICLES</v>
      </c>
      <c r="P21" s="47" t="s">
        <v>71</v>
      </c>
      <c r="Q21" s="217"/>
      <c r="R21" s="217"/>
      <c r="S21" s="217"/>
      <c r="T21" s="217"/>
      <c r="U21" s="217"/>
      <c r="V21" s="217"/>
      <c r="W21" s="217"/>
      <c r="X21" s="218"/>
      <c r="Y21" s="240" t="s">
        <v>0</v>
      </c>
      <c r="Z21" s="371" t="str">
        <f>A21</f>
        <v>3.1</v>
      </c>
      <c r="AA21" s="41" t="str">
        <f>B21</f>
        <v>WOOD CHIPS AND PARTICLES</v>
      </c>
      <c r="AB21" s="47" t="s">
        <v>71</v>
      </c>
      <c r="AC21" s="367">
        <f>IF(ISNUMBER('JQ1|Primary Products|Production'!D33+D21-H21),'JQ1|Primary Products|Production'!D33+D21-H21,IF(ISNUMBER(H21-D21),"NT " &amp; H21-D21,"…"))</f>
        <v>166.16</v>
      </c>
      <c r="AD21" s="289">
        <f>IF(ISNUMBER('JQ1|Primary Products|Production'!E33+F21-J21),'JQ1|Primary Products|Production'!E33+F21-J21,IF(ISNUMBER(J21-F21),"NT " &amp; J21-F21,"…"))</f>
        <v>135.28</v>
      </c>
    </row>
    <row r="22" spans="1:2594" s="18" customFormat="1" ht="15" customHeight="1" x14ac:dyDescent="0.15">
      <c r="A22" s="161" t="s">
        <v>125</v>
      </c>
      <c r="B22" s="44" t="s">
        <v>127</v>
      </c>
      <c r="C22" s="47" t="s">
        <v>71</v>
      </c>
      <c r="D22" s="52">
        <v>1.84</v>
      </c>
      <c r="E22" s="52">
        <v>83.88</v>
      </c>
      <c r="F22" s="52">
        <v>1.71</v>
      </c>
      <c r="G22" s="54">
        <v>79.28</v>
      </c>
      <c r="H22" s="52">
        <v>3.02</v>
      </c>
      <c r="I22" s="52">
        <v>375.46</v>
      </c>
      <c r="J22" s="52">
        <v>0.98</v>
      </c>
      <c r="K22" s="160">
        <v>181.68</v>
      </c>
      <c r="L22" s="238"/>
      <c r="M22" s="239"/>
      <c r="N22" s="5" t="str">
        <f>A22</f>
        <v>3.2</v>
      </c>
      <c r="O22" s="41" t="str">
        <f>B22</f>
        <v>WOOD RESIDUES (INCLUDING WOOD FOR AGGLOMERATES)</v>
      </c>
      <c r="P22" s="47" t="s">
        <v>71</v>
      </c>
      <c r="Q22" s="225"/>
      <c r="R22" s="225"/>
      <c r="S22" s="225"/>
      <c r="T22" s="225"/>
      <c r="U22" s="225"/>
      <c r="V22" s="225"/>
      <c r="W22" s="225"/>
      <c r="X22" s="226"/>
      <c r="Y22" s="240"/>
      <c r="Z22" s="371" t="str">
        <f>A22</f>
        <v>3.2</v>
      </c>
      <c r="AA22" s="41" t="str">
        <f>B22</f>
        <v>WOOD RESIDUES (INCLUDING WOOD FOR AGGLOMERATES)</v>
      </c>
      <c r="AB22" s="47" t="s">
        <v>71</v>
      </c>
      <c r="AC22" s="277">
        <f>IF(ISNUMBER('JQ1|Primary Products|Production'!D34+D22-H22),'JQ1|Primary Products|Production'!D34+D22-H22,IF(ISNUMBER(H22-D22),"NT " &amp; H22-D22,"…"))</f>
        <v>9.82</v>
      </c>
      <c r="AD22" s="289">
        <f>IF(ISNUMBER('JQ1|Primary Products|Production'!E34+F22-J22),'JQ1|Primary Products|Production'!E34+F22-J22,IF(ISNUMBER(J22-F22),"NT " &amp; J22-F22,"…"))</f>
        <v>180.73000000000002</v>
      </c>
    </row>
    <row r="23" spans="1:2594" s="125" customFormat="1" ht="15" customHeight="1" x14ac:dyDescent="0.15">
      <c r="A23" s="610" t="s">
        <v>235</v>
      </c>
      <c r="B23" s="137" t="s">
        <v>192</v>
      </c>
      <c r="C23" s="123" t="s">
        <v>61</v>
      </c>
      <c r="D23" s="128">
        <v>1.17</v>
      </c>
      <c r="E23" s="128">
        <v>80.89</v>
      </c>
      <c r="F23" s="128">
        <v>1.01</v>
      </c>
      <c r="G23" s="129">
        <v>83.45</v>
      </c>
      <c r="H23" s="128">
        <v>6.47</v>
      </c>
      <c r="I23" s="128">
        <v>403.12</v>
      </c>
      <c r="J23" s="128">
        <v>2.02</v>
      </c>
      <c r="K23" s="164">
        <v>167.05</v>
      </c>
      <c r="L23" s="238"/>
      <c r="M23" s="239"/>
      <c r="N23" s="135" t="str">
        <f t="shared" ref="N23" si="14">A23</f>
        <v>4</v>
      </c>
      <c r="O23" s="127" t="str">
        <f t="shared" ref="O23" si="15">B23</f>
        <v>RECOVERED POST-CONSUMER WOOD</v>
      </c>
      <c r="P23" s="123" t="s">
        <v>61</v>
      </c>
      <c r="Q23" s="460"/>
      <c r="R23" s="223"/>
      <c r="S23" s="223"/>
      <c r="T23" s="223"/>
      <c r="U23" s="223"/>
      <c r="V23" s="223"/>
      <c r="W23" s="223"/>
      <c r="X23" s="224"/>
      <c r="Y23" s="240"/>
      <c r="Z23" s="466" t="str">
        <f t="shared" ref="Z23" si="16">A23</f>
        <v>4</v>
      </c>
      <c r="AA23" s="127" t="str">
        <f t="shared" ref="AA23" si="17">B23</f>
        <v>RECOVERED POST-CONSUMER WOOD</v>
      </c>
      <c r="AB23" s="123" t="s">
        <v>61</v>
      </c>
      <c r="AC23" s="273">
        <f>IF(ISNUMBER('JQ1|Primary Products|Production'!D35+D23-H23),'JQ1|Primary Products|Production'!D35+D23-H23,IF(ISNUMBER(H23-D23),"NT " &amp; H23-D23,"…"))</f>
        <v>0.70000000000000018</v>
      </c>
      <c r="AD23" s="274">
        <f>IF(ISNUMBER('JQ1|Primary Products|Production'!E35+F23-J23),'JQ1|Primary Products|Production'!E35+F23-J23,IF(ISNUMBER(J23-F23),"NT " &amp; J23-F23,"…"))</f>
        <v>1.9899999999999998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</row>
    <row r="24" spans="1:2594" s="125" customFormat="1" ht="15" customHeight="1" x14ac:dyDescent="0.15">
      <c r="A24" s="611" t="s">
        <v>193</v>
      </c>
      <c r="B24" s="122" t="s">
        <v>129</v>
      </c>
      <c r="C24" s="123" t="s">
        <v>61</v>
      </c>
      <c r="D24" s="128">
        <v>0.18</v>
      </c>
      <c r="E24" s="128">
        <v>57.930000000000007</v>
      </c>
      <c r="F24" s="128">
        <v>14.71</v>
      </c>
      <c r="G24" s="129">
        <v>4420.6899999999996</v>
      </c>
      <c r="H24" s="128">
        <v>214.26</v>
      </c>
      <c r="I24" s="128">
        <v>50563.24</v>
      </c>
      <c r="J24" s="128">
        <v>189.26</v>
      </c>
      <c r="K24" s="164">
        <v>45971.11</v>
      </c>
      <c r="L24" s="238"/>
      <c r="M24" s="239"/>
      <c r="N24" s="135" t="str">
        <f t="shared" si="11"/>
        <v>5</v>
      </c>
      <c r="O24" s="127" t="str">
        <f t="shared" si="12"/>
        <v>WOOD PELLETS AND OTHER AGGLOMERATES</v>
      </c>
      <c r="P24" s="123" t="s">
        <v>61</v>
      </c>
      <c r="Q24" s="460">
        <f>D24-(D25+D26)</f>
        <v>0</v>
      </c>
      <c r="R24" s="223">
        <f t="shared" ref="R24:X24" si="18">E24-(E25+E26)</f>
        <v>0</v>
      </c>
      <c r="S24" s="223">
        <f t="shared" si="18"/>
        <v>0</v>
      </c>
      <c r="T24" s="223">
        <f t="shared" si="18"/>
        <v>0</v>
      </c>
      <c r="U24" s="223">
        <f t="shared" si="18"/>
        <v>0</v>
      </c>
      <c r="V24" s="223">
        <f t="shared" si="18"/>
        <v>0</v>
      </c>
      <c r="W24" s="223">
        <f t="shared" si="18"/>
        <v>0</v>
      </c>
      <c r="X24" s="224">
        <f t="shared" si="18"/>
        <v>0</v>
      </c>
      <c r="Y24" s="240"/>
      <c r="Z24" s="466" t="str">
        <f t="shared" si="4"/>
        <v>5</v>
      </c>
      <c r="AA24" s="127" t="str">
        <f t="shared" ref="AA24:AA35" si="19">B24</f>
        <v>WOOD PELLETS AND OTHER AGGLOMERATES</v>
      </c>
      <c r="AB24" s="123" t="s">
        <v>61</v>
      </c>
      <c r="AC24" s="273">
        <f>IF(ISNUMBER('JQ1|Primary Products|Production'!D36+D24-H24),'JQ1|Primary Products|Production'!D36+D24-H24,IF(ISNUMBER(H24-D24),"NT " &amp; H24-D24,"…"))</f>
        <v>185.92000000000002</v>
      </c>
      <c r="AD24" s="274">
        <f>IF(ISNUMBER('JQ1|Primary Products|Production'!E36+F24-J24),'JQ1|Primary Products|Production'!E36+F24-J24,IF(ISNUMBER(J24-F24),"NT " &amp; J24-F24,"…"))</f>
        <v>225.45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</row>
    <row r="25" spans="1:2594" s="18" customFormat="1" ht="15" customHeight="1" x14ac:dyDescent="0.15">
      <c r="A25" s="609" t="s">
        <v>194</v>
      </c>
      <c r="B25" s="41" t="s">
        <v>128</v>
      </c>
      <c r="C25" s="47" t="s">
        <v>61</v>
      </c>
      <c r="D25" s="52">
        <v>0.12</v>
      </c>
      <c r="E25" s="52">
        <v>41.13</v>
      </c>
      <c r="F25" s="52">
        <v>14.24</v>
      </c>
      <c r="G25" s="54">
        <v>4279.4399999999996</v>
      </c>
      <c r="H25" s="52">
        <v>134.62</v>
      </c>
      <c r="I25" s="52">
        <v>34906.92</v>
      </c>
      <c r="J25" s="52">
        <v>94.28</v>
      </c>
      <c r="K25" s="160">
        <v>25268.98</v>
      </c>
      <c r="L25" s="238"/>
      <c r="M25" s="239"/>
      <c r="N25" s="4" t="str">
        <f t="shared" si="11"/>
        <v>5.1</v>
      </c>
      <c r="O25" s="41" t="str">
        <f t="shared" si="12"/>
        <v>WOOD PELLETS</v>
      </c>
      <c r="P25" s="47" t="s">
        <v>61</v>
      </c>
      <c r="Q25" s="217"/>
      <c r="R25" s="217"/>
      <c r="S25" s="217"/>
      <c r="T25" s="217"/>
      <c r="U25" s="217"/>
      <c r="V25" s="217"/>
      <c r="W25" s="217"/>
      <c r="X25" s="218"/>
      <c r="Y25" s="240" t="s">
        <v>0</v>
      </c>
      <c r="Z25" s="371" t="str">
        <f t="shared" si="4"/>
        <v>5.1</v>
      </c>
      <c r="AA25" s="41" t="str">
        <f t="shared" si="19"/>
        <v>WOOD PELLETS</v>
      </c>
      <c r="AB25" s="47" t="s">
        <v>61</v>
      </c>
      <c r="AC25" s="367">
        <f>IF(ISNUMBER('JQ1|Primary Products|Production'!D37+D25-H25),'JQ1|Primary Products|Production'!D37+D25-H25,IF(ISNUMBER(H25-D25),"NT " &amp; H25-D25,"…"))</f>
        <v>135.5</v>
      </c>
      <c r="AD25" s="289">
        <f>IF(ISNUMBER('JQ1|Primary Products|Production'!E37+F25-J25),'JQ1|Primary Products|Production'!E37+F25-J25,IF(ISNUMBER(J25-F25),"NT " &amp; J25-F25,"…"))</f>
        <v>169.96</v>
      </c>
    </row>
    <row r="26" spans="1:2594" s="18" customFormat="1" ht="15" customHeight="1" x14ac:dyDescent="0.15">
      <c r="A26" s="609" t="s">
        <v>195</v>
      </c>
      <c r="B26" s="41" t="s">
        <v>130</v>
      </c>
      <c r="C26" s="47" t="s">
        <v>61</v>
      </c>
      <c r="D26" s="52">
        <v>0.06</v>
      </c>
      <c r="E26" s="52">
        <v>16.8</v>
      </c>
      <c r="F26" s="52">
        <v>0.47</v>
      </c>
      <c r="G26" s="54">
        <v>141.25</v>
      </c>
      <c r="H26" s="52">
        <v>79.64</v>
      </c>
      <c r="I26" s="52">
        <v>15656.32</v>
      </c>
      <c r="J26" s="52">
        <v>94.98</v>
      </c>
      <c r="K26" s="160">
        <v>20702.13</v>
      </c>
      <c r="L26" s="238"/>
      <c r="M26" s="239"/>
      <c r="N26" s="4" t="str">
        <f t="shared" si="11"/>
        <v>5.2</v>
      </c>
      <c r="O26" s="41" t="str">
        <f t="shared" si="12"/>
        <v>OTHER AGGLOMERATES</v>
      </c>
      <c r="P26" s="47" t="s">
        <v>61</v>
      </c>
      <c r="Q26" s="225"/>
      <c r="R26" s="225"/>
      <c r="S26" s="225"/>
      <c r="T26" s="225"/>
      <c r="U26" s="225"/>
      <c r="V26" s="225"/>
      <c r="W26" s="225"/>
      <c r="X26" s="226"/>
      <c r="Y26" s="240"/>
      <c r="Z26" s="370" t="str">
        <f t="shared" si="4"/>
        <v>5.2</v>
      </c>
      <c r="AA26" s="41" t="str">
        <f t="shared" si="19"/>
        <v>OTHER AGGLOMERATES</v>
      </c>
      <c r="AB26" s="47" t="s">
        <v>61</v>
      </c>
      <c r="AC26" s="277">
        <f>IF(ISNUMBER('JQ1|Primary Products|Production'!D38+D26-H26),'JQ1|Primary Products|Production'!D38+D26-H26,IF(ISNUMBER(H26-D26),"NT " &amp; H26-D26,"…"))</f>
        <v>50.42</v>
      </c>
      <c r="AD26" s="289">
        <f>IF(ISNUMBER('JQ1|Primary Products|Production'!E38+F26-J26),'JQ1|Primary Products|Production'!E38+F26-J26,IF(ISNUMBER(J26-F26),"NT " &amp; J26-F26,"…"))</f>
        <v>55.489999999999995</v>
      </c>
    </row>
    <row r="27" spans="1:2594" s="125" customFormat="1" ht="15" customHeight="1" x14ac:dyDescent="0.15">
      <c r="A27" s="612" t="s">
        <v>196</v>
      </c>
      <c r="B27" s="127" t="s">
        <v>244</v>
      </c>
      <c r="C27" s="123" t="s">
        <v>71</v>
      </c>
      <c r="D27" s="128">
        <v>139.54999999999998</v>
      </c>
      <c r="E27" s="128">
        <v>56518.26</v>
      </c>
      <c r="F27" s="128">
        <v>131.72</v>
      </c>
      <c r="G27" s="129">
        <v>55836.520000000004</v>
      </c>
      <c r="H27" s="128">
        <v>951.53</v>
      </c>
      <c r="I27" s="128">
        <v>341765.92</v>
      </c>
      <c r="J27" s="128">
        <v>983.12</v>
      </c>
      <c r="K27" s="164">
        <v>360196.13</v>
      </c>
      <c r="L27" s="238"/>
      <c r="M27" s="239"/>
      <c r="N27" s="130" t="str">
        <f t="shared" si="11"/>
        <v>6</v>
      </c>
      <c r="O27" s="127" t="str">
        <f t="shared" si="12"/>
        <v>SAWNWOOD (INCLUDING SLEEPERS)</v>
      </c>
      <c r="P27" s="123" t="s">
        <v>71</v>
      </c>
      <c r="Q27" s="460">
        <f>D27-(D28+D29)</f>
        <v>0</v>
      </c>
      <c r="R27" s="223">
        <f t="shared" ref="R27:X27" si="20">E27-(E28+E29)</f>
        <v>0</v>
      </c>
      <c r="S27" s="223">
        <f t="shared" si="20"/>
        <v>0</v>
      </c>
      <c r="T27" s="223">
        <f t="shared" si="20"/>
        <v>0</v>
      </c>
      <c r="U27" s="223">
        <f t="shared" si="20"/>
        <v>0</v>
      </c>
      <c r="V27" s="223">
        <f t="shared" si="20"/>
        <v>0</v>
      </c>
      <c r="W27" s="223">
        <f t="shared" si="20"/>
        <v>0</v>
      </c>
      <c r="X27" s="224">
        <f t="shared" si="20"/>
        <v>0</v>
      </c>
      <c r="Y27" s="260"/>
      <c r="Z27" s="269" t="str">
        <f t="shared" si="4"/>
        <v>6</v>
      </c>
      <c r="AA27" s="127" t="str">
        <f t="shared" si="19"/>
        <v>SAWNWOOD (INCLUDING SLEEPERS)</v>
      </c>
      <c r="AB27" s="123" t="s">
        <v>71</v>
      </c>
      <c r="AC27" s="273">
        <f>IF(ISNUMBER('JQ1|Primary Products|Production'!D39+D27-H27),'JQ1|Primary Products|Production'!D39+D27-H27,IF(ISNUMBER(H27-D27),"NT " &amp; H27-D27,"…"))</f>
        <v>297.63000000000011</v>
      </c>
      <c r="AD27" s="274">
        <f>IF(ISNUMBER('JQ1|Primary Products|Production'!E39+F27-J27),'JQ1|Primary Products|Production'!E39+F27-J27,IF(ISNUMBER(J27-F27),"NT " &amp; J27-F27,"…"))</f>
        <v>248.60000000000002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</row>
    <row r="28" spans="1:2594" s="18" customFormat="1" ht="15" customHeight="1" x14ac:dyDescent="0.15">
      <c r="A28" s="609" t="s">
        <v>197</v>
      </c>
      <c r="B28" s="41" t="s">
        <v>3</v>
      </c>
      <c r="C28" s="47" t="s">
        <v>71</v>
      </c>
      <c r="D28" s="52">
        <v>4.16</v>
      </c>
      <c r="E28" s="52">
        <v>1817.89</v>
      </c>
      <c r="F28" s="52">
        <v>7.71</v>
      </c>
      <c r="G28" s="54">
        <v>3305.01</v>
      </c>
      <c r="H28" s="52">
        <v>630.49</v>
      </c>
      <c r="I28" s="52">
        <v>149162.15</v>
      </c>
      <c r="J28" s="52">
        <v>658.76</v>
      </c>
      <c r="K28" s="160">
        <v>153274.75</v>
      </c>
      <c r="L28" s="238"/>
      <c r="M28" s="239"/>
      <c r="N28" s="4" t="str">
        <f t="shared" si="11"/>
        <v>6.C</v>
      </c>
      <c r="O28" s="41" t="str">
        <f t="shared" si="12"/>
        <v>Coniferous</v>
      </c>
      <c r="P28" s="47" t="s">
        <v>71</v>
      </c>
      <c r="Q28" s="217"/>
      <c r="R28" s="217"/>
      <c r="S28" s="217"/>
      <c r="T28" s="217"/>
      <c r="U28" s="217"/>
      <c r="V28" s="217"/>
      <c r="W28" s="217"/>
      <c r="X28" s="218"/>
      <c r="Y28" s="240" t="s">
        <v>0</v>
      </c>
      <c r="Z28" s="371" t="str">
        <f t="shared" si="4"/>
        <v>6.C</v>
      </c>
      <c r="AA28" s="41" t="str">
        <f t="shared" si="19"/>
        <v>Coniferous</v>
      </c>
      <c r="AB28" s="47" t="s">
        <v>71</v>
      </c>
      <c r="AC28" s="367">
        <f>IF(ISNUMBER('JQ1|Primary Products|Production'!D40+D28-H28),'JQ1|Primary Products|Production'!D40+D28-H28,IF(ISNUMBER(H28-D28),"NT " &amp; H28-D28,"…"))</f>
        <v>120.11000000000001</v>
      </c>
      <c r="AD28" s="289">
        <f>IF(ISNUMBER('JQ1|Primary Products|Production'!E40+F28-J28),'JQ1|Primary Products|Production'!E40+F28-J28,IF(ISNUMBER(J28-F28),"NT " &amp; J28-F28,"…"))</f>
        <v>98.950000000000045</v>
      </c>
    </row>
    <row r="29" spans="1:2594" s="18" customFormat="1" ht="15" customHeight="1" x14ac:dyDescent="0.15">
      <c r="A29" s="609" t="s">
        <v>198</v>
      </c>
      <c r="B29" s="41" t="s">
        <v>4</v>
      </c>
      <c r="C29" s="47" t="s">
        <v>71</v>
      </c>
      <c r="D29" s="52">
        <v>135.38999999999999</v>
      </c>
      <c r="E29" s="52">
        <v>54700.37</v>
      </c>
      <c r="F29" s="52">
        <v>124.01</v>
      </c>
      <c r="G29" s="54">
        <v>52531.51</v>
      </c>
      <c r="H29" s="52">
        <v>321.04000000000002</v>
      </c>
      <c r="I29" s="52">
        <v>192603.77</v>
      </c>
      <c r="J29" s="52">
        <v>324.36</v>
      </c>
      <c r="K29" s="160">
        <v>206921.38</v>
      </c>
      <c r="L29" s="238"/>
      <c r="M29" s="239"/>
      <c r="N29" s="4" t="str">
        <f t="shared" si="11"/>
        <v>6.NC</v>
      </c>
      <c r="O29" s="41" t="str">
        <f t="shared" si="12"/>
        <v>Non-Coniferous</v>
      </c>
      <c r="P29" s="47" t="s">
        <v>71</v>
      </c>
      <c r="Q29" s="217"/>
      <c r="R29" s="217"/>
      <c r="S29" s="217"/>
      <c r="T29" s="217"/>
      <c r="U29" s="217"/>
      <c r="V29" s="217"/>
      <c r="W29" s="217"/>
      <c r="X29" s="218"/>
      <c r="Y29" s="240"/>
      <c r="Z29" s="371" t="str">
        <f t="shared" si="4"/>
        <v>6.NC</v>
      </c>
      <c r="AA29" s="41" t="str">
        <f t="shared" si="19"/>
        <v>Non-Coniferous</v>
      </c>
      <c r="AB29" s="47" t="s">
        <v>71</v>
      </c>
      <c r="AC29" s="277">
        <f>IF(ISNUMBER('JQ1|Primary Products|Production'!D41+D29-H29),'JQ1|Primary Products|Production'!D41+D29-H29,IF(ISNUMBER(H29-D29),"NT " &amp; H29-D29,"…"))</f>
        <v>177.51999999999998</v>
      </c>
      <c r="AD29" s="289">
        <f>IF(ISNUMBER('JQ1|Primary Products|Production'!E41+F29-J29),'JQ1|Primary Products|Production'!E41+F29-J29,IF(ISNUMBER(J29-F29),"NT " &amp; J29-F29,"…"))</f>
        <v>149.64999999999998</v>
      </c>
    </row>
    <row r="30" spans="1:2594" s="18" customFormat="1" ht="15" customHeight="1" x14ac:dyDescent="0.15">
      <c r="A30" s="613" t="s">
        <v>199</v>
      </c>
      <c r="B30" s="42" t="s">
        <v>63</v>
      </c>
      <c r="C30" s="51" t="s">
        <v>71</v>
      </c>
      <c r="D30" s="52">
        <v>1.51</v>
      </c>
      <c r="E30" s="52">
        <v>2602.44</v>
      </c>
      <c r="F30" s="52">
        <v>1.77</v>
      </c>
      <c r="G30" s="54">
        <v>2825.14</v>
      </c>
      <c r="H30" s="52">
        <v>0.03</v>
      </c>
      <c r="I30" s="52">
        <v>33.159999999999997</v>
      </c>
      <c r="J30" s="52">
        <v>1.17</v>
      </c>
      <c r="K30" s="160">
        <v>376.88</v>
      </c>
      <c r="L30" s="238"/>
      <c r="M30" s="239"/>
      <c r="N30" s="5" t="str">
        <f t="shared" si="11"/>
        <v>6.NC.T</v>
      </c>
      <c r="O30" s="42" t="str">
        <f t="shared" si="12"/>
        <v>of which: Tropical</v>
      </c>
      <c r="P30" s="51" t="s">
        <v>71</v>
      </c>
      <c r="Q30" s="225" t="str">
        <f t="shared" ref="Q30:X30" si="21">IF(AND(ISNUMBER(D30/D29),D30&gt;D29),"&gt; 5.NC !!","")</f>
        <v/>
      </c>
      <c r="R30" s="225" t="str">
        <f t="shared" si="21"/>
        <v/>
      </c>
      <c r="S30" s="225" t="str">
        <f t="shared" si="21"/>
        <v/>
      </c>
      <c r="T30" s="225" t="str">
        <f t="shared" si="21"/>
        <v/>
      </c>
      <c r="U30" s="225" t="str">
        <f t="shared" si="21"/>
        <v/>
      </c>
      <c r="V30" s="225" t="str">
        <f t="shared" si="21"/>
        <v/>
      </c>
      <c r="W30" s="225" t="str">
        <f t="shared" si="21"/>
        <v/>
      </c>
      <c r="X30" s="376" t="str">
        <f t="shared" si="21"/>
        <v/>
      </c>
      <c r="Y30" s="240"/>
      <c r="Z30" s="370" t="str">
        <f t="shared" si="4"/>
        <v>6.NC.T</v>
      </c>
      <c r="AA30" s="42" t="str">
        <f t="shared" si="19"/>
        <v>of which: Tropical</v>
      </c>
      <c r="AB30" s="51" t="s">
        <v>71</v>
      </c>
      <c r="AC30" s="277">
        <f>IF(ISNUMBER('JQ1|Primary Products|Production'!D42+D30-H30),'JQ1|Primary Products|Production'!D42+D30-H30,IF(ISNUMBER(H30-D30),"NT " &amp; H30-D30,"…"))</f>
        <v>2.87</v>
      </c>
      <c r="AD30" s="289">
        <f>IF(ISNUMBER('JQ1|Primary Products|Production'!E42+F30-J30),'JQ1|Primary Products|Production'!E42+F30-J30,IF(ISNUMBER(J30-F30),"NT " &amp; J30-F30,"…"))</f>
        <v>2.6</v>
      </c>
      <c r="AE30" s="18" t="s">
        <v>0</v>
      </c>
    </row>
    <row r="31" spans="1:2594" s="125" customFormat="1" ht="15" customHeight="1" x14ac:dyDescent="0.15">
      <c r="A31" s="612" t="s">
        <v>200</v>
      </c>
      <c r="B31" s="127" t="s">
        <v>29</v>
      </c>
      <c r="C31" s="123" t="s">
        <v>71</v>
      </c>
      <c r="D31" s="128">
        <v>5.27</v>
      </c>
      <c r="E31" s="128">
        <v>10880.34</v>
      </c>
      <c r="F31" s="128">
        <v>5.8599999999999994</v>
      </c>
      <c r="G31" s="129">
        <v>12737.710000000001</v>
      </c>
      <c r="H31" s="128">
        <v>8.4700000000000006</v>
      </c>
      <c r="I31" s="128">
        <v>20485.150000000001</v>
      </c>
      <c r="J31" s="128">
        <v>7.84</v>
      </c>
      <c r="K31" s="164">
        <v>18757.190000000002</v>
      </c>
      <c r="L31" s="238"/>
      <c r="M31" s="239"/>
      <c r="N31" s="130" t="str">
        <f t="shared" ref="N31:O34" si="22">A31</f>
        <v>7</v>
      </c>
      <c r="O31" s="127" t="str">
        <f t="shared" si="22"/>
        <v>VENEER SHEETS</v>
      </c>
      <c r="P31" s="123" t="s">
        <v>71</v>
      </c>
      <c r="Q31" s="460">
        <f>D31-(D32+D33)</f>
        <v>0</v>
      </c>
      <c r="R31" s="223">
        <f t="shared" ref="R31:X31" si="23">E31-(E32+E33)</f>
        <v>0</v>
      </c>
      <c r="S31" s="223">
        <f t="shared" si="23"/>
        <v>0</v>
      </c>
      <c r="T31" s="223">
        <f t="shared" si="23"/>
        <v>0</v>
      </c>
      <c r="U31" s="223">
        <f t="shared" si="23"/>
        <v>0</v>
      </c>
      <c r="V31" s="223">
        <f t="shared" si="23"/>
        <v>0</v>
      </c>
      <c r="W31" s="223">
        <f t="shared" si="23"/>
        <v>0</v>
      </c>
      <c r="X31" s="224">
        <f t="shared" si="23"/>
        <v>0</v>
      </c>
      <c r="Y31" s="260"/>
      <c r="Z31" s="269" t="str">
        <f t="shared" ref="Z31:AA34" si="24">A31</f>
        <v>7</v>
      </c>
      <c r="AA31" s="127" t="str">
        <f t="shared" si="24"/>
        <v>VENEER SHEETS</v>
      </c>
      <c r="AB31" s="123" t="s">
        <v>71</v>
      </c>
      <c r="AC31" s="273">
        <f>IF(ISNUMBER('JQ1|Primary Products|Production'!D43+D31-H31),'JQ1|Primary Products|Production'!D43+D31-H31,IF(ISNUMBER(H31-D31),"NT " &amp; H31-D31,"…"))</f>
        <v>23.72</v>
      </c>
      <c r="AD31" s="274">
        <f>IF(ISNUMBER('JQ1|Primary Products|Production'!E43+F31-J31),'JQ1|Primary Products|Production'!E43+F31-J31,IF(ISNUMBER(J31-F31),"NT " &amp; J31-F31,"…"))</f>
        <v>26.02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</row>
    <row r="32" spans="1:2594" s="18" customFormat="1" ht="15" customHeight="1" x14ac:dyDescent="0.15">
      <c r="A32" s="609" t="s">
        <v>201</v>
      </c>
      <c r="B32" s="41" t="s">
        <v>3</v>
      </c>
      <c r="C32" s="47" t="s">
        <v>71</v>
      </c>
      <c r="D32" s="52">
        <v>0.73</v>
      </c>
      <c r="E32" s="52">
        <v>1062.22</v>
      </c>
      <c r="F32" s="52">
        <v>0.68</v>
      </c>
      <c r="G32" s="54">
        <v>921.84</v>
      </c>
      <c r="H32" s="52">
        <v>0.05</v>
      </c>
      <c r="I32" s="52">
        <v>31.13</v>
      </c>
      <c r="J32" s="52">
        <v>0.01</v>
      </c>
      <c r="K32" s="160">
        <v>20.059999999999999</v>
      </c>
      <c r="L32" s="238"/>
      <c r="M32" s="239"/>
      <c r="N32" s="4" t="str">
        <f t="shared" si="22"/>
        <v>7.C</v>
      </c>
      <c r="O32" s="41" t="str">
        <f t="shared" si="22"/>
        <v>Coniferous</v>
      </c>
      <c r="P32" s="47" t="s">
        <v>71</v>
      </c>
      <c r="Q32" s="217"/>
      <c r="R32" s="217"/>
      <c r="S32" s="217"/>
      <c r="T32" s="217"/>
      <c r="U32" s="217"/>
      <c r="V32" s="217"/>
      <c r="W32" s="217"/>
      <c r="X32" s="218"/>
      <c r="Y32" s="240"/>
      <c r="Z32" s="371" t="str">
        <f t="shared" si="24"/>
        <v>7.C</v>
      </c>
      <c r="AA32" s="41" t="str">
        <f t="shared" si="24"/>
        <v>Coniferous</v>
      </c>
      <c r="AB32" s="47" t="s">
        <v>71</v>
      </c>
      <c r="AC32" s="367">
        <f>IF(ISNUMBER('JQ1|Primary Products|Production'!D44+D32-H32),'JQ1|Primary Products|Production'!D44+D32-H32,IF(ISNUMBER(H32-D32),"NT " &amp; H32-D32,"…"))</f>
        <v>12.69</v>
      </c>
      <c r="AD32" s="289">
        <f>IF(ISNUMBER('JQ1|Primary Products|Production'!E44+F32-J32),'JQ1|Primary Products|Production'!E44+F32-J32,IF(ISNUMBER(J32-F32),"NT " &amp; J32-F32,"…"))</f>
        <v>8.67</v>
      </c>
    </row>
    <row r="33" spans="1:2594" s="18" customFormat="1" ht="15" customHeight="1" x14ac:dyDescent="0.15">
      <c r="A33" s="609" t="s">
        <v>202</v>
      </c>
      <c r="B33" s="41" t="s">
        <v>4</v>
      </c>
      <c r="C33" s="47" t="s">
        <v>71</v>
      </c>
      <c r="D33" s="52">
        <v>4.54</v>
      </c>
      <c r="E33" s="52">
        <v>9818.1200000000008</v>
      </c>
      <c r="F33" s="52">
        <v>5.18</v>
      </c>
      <c r="G33" s="54">
        <v>11815.87</v>
      </c>
      <c r="H33" s="52">
        <v>8.42</v>
      </c>
      <c r="I33" s="52">
        <v>20454.02</v>
      </c>
      <c r="J33" s="52">
        <v>7.83</v>
      </c>
      <c r="K33" s="160">
        <v>18737.13</v>
      </c>
      <c r="L33" s="238"/>
      <c r="M33" s="239"/>
      <c r="N33" s="4" t="str">
        <f t="shared" si="22"/>
        <v>7.NC</v>
      </c>
      <c r="O33" s="41" t="str">
        <f t="shared" si="22"/>
        <v>Non-Coniferous</v>
      </c>
      <c r="P33" s="47" t="s">
        <v>71</v>
      </c>
      <c r="Q33" s="217"/>
      <c r="R33" s="217"/>
      <c r="S33" s="217"/>
      <c r="T33" s="217"/>
      <c r="U33" s="217"/>
      <c r="V33" s="217"/>
      <c r="W33" s="217"/>
      <c r="X33" s="218"/>
      <c r="Y33" s="240"/>
      <c r="Z33" s="371" t="str">
        <f t="shared" si="24"/>
        <v>7.NC</v>
      </c>
      <c r="AA33" s="41" t="str">
        <f t="shared" si="24"/>
        <v>Non-Coniferous</v>
      </c>
      <c r="AB33" s="47" t="s">
        <v>71</v>
      </c>
      <c r="AC33" s="277">
        <f>IF(ISNUMBER('JQ1|Primary Products|Production'!D45+D33-H33),'JQ1|Primary Products|Production'!D45+D33-H33,IF(ISNUMBER(H33-D33),"NT " &amp; H33-D33,"…"))</f>
        <v>11.03</v>
      </c>
      <c r="AD33" s="289">
        <f>IF(ISNUMBER('JQ1|Primary Products|Production'!E45+F33-J33),'JQ1|Primary Products|Production'!E45+F33-J33,IF(ISNUMBER(J33-F33),"NT " &amp; J33-F33,"…"))</f>
        <v>17.350000000000001</v>
      </c>
    </row>
    <row r="34" spans="1:2594" s="18" customFormat="1" ht="15" customHeight="1" x14ac:dyDescent="0.15">
      <c r="A34" s="613" t="s">
        <v>203</v>
      </c>
      <c r="B34" s="42" t="s">
        <v>63</v>
      </c>
      <c r="C34" s="51" t="s">
        <v>71</v>
      </c>
      <c r="D34" s="52">
        <v>0.04</v>
      </c>
      <c r="E34" s="52">
        <v>148.46</v>
      </c>
      <c r="F34" s="52">
        <v>0.12</v>
      </c>
      <c r="G34" s="54">
        <v>420.02</v>
      </c>
      <c r="H34" s="52">
        <v>0.04</v>
      </c>
      <c r="I34" s="52">
        <v>37.950000000000003</v>
      </c>
      <c r="J34" s="52">
        <v>0.04</v>
      </c>
      <c r="K34" s="160">
        <v>50.59</v>
      </c>
      <c r="L34" s="238"/>
      <c r="M34" s="239"/>
      <c r="N34" s="5" t="str">
        <f t="shared" si="22"/>
        <v>7.NC.T</v>
      </c>
      <c r="O34" s="42" t="str">
        <f t="shared" si="22"/>
        <v>of which: Tropical</v>
      </c>
      <c r="P34" s="51" t="s">
        <v>71</v>
      </c>
      <c r="Q34" s="225" t="str">
        <f t="shared" ref="Q34:X34" si="25">IF(AND(ISNUMBER(D34/D33),D34&gt;D33),"&gt; 6.1.NC !!","")</f>
        <v/>
      </c>
      <c r="R34" s="225" t="str">
        <f t="shared" si="25"/>
        <v/>
      </c>
      <c r="S34" s="225" t="str">
        <f t="shared" si="25"/>
        <v/>
      </c>
      <c r="T34" s="225" t="str">
        <f t="shared" si="25"/>
        <v/>
      </c>
      <c r="U34" s="225" t="str">
        <f t="shared" si="25"/>
        <v/>
      </c>
      <c r="V34" s="225" t="str">
        <f t="shared" si="25"/>
        <v/>
      </c>
      <c r="W34" s="225" t="str">
        <f t="shared" si="25"/>
        <v/>
      </c>
      <c r="X34" s="376" t="str">
        <f t="shared" si="25"/>
        <v/>
      </c>
      <c r="Y34" s="240"/>
      <c r="Z34" s="370" t="str">
        <f t="shared" si="24"/>
        <v>7.NC.T</v>
      </c>
      <c r="AA34" s="42" t="str">
        <f t="shared" si="24"/>
        <v>of which: Tropical</v>
      </c>
      <c r="AB34" s="51" t="s">
        <v>71</v>
      </c>
      <c r="AC34" s="277">
        <f>IF(ISNUMBER('JQ1|Primary Products|Production'!D46+D34-H34),'JQ1|Primary Products|Production'!D46+D34-H34,IF(ISNUMBER(H34-D34),"NT " &amp; H34-D34,"…"))</f>
        <v>1.37</v>
      </c>
      <c r="AD34" s="289">
        <f>IF(ISNUMBER('JQ1|Primary Products|Production'!E46+F34-J34),'JQ1|Primary Products|Production'!E46+F34-J34,IF(ISNUMBER(J34-F34),"NT " &amp; J34-F34,"…"))</f>
        <v>1.08</v>
      </c>
    </row>
    <row r="35" spans="1:2594" s="125" customFormat="1" ht="15" customHeight="1" x14ac:dyDescent="0.15">
      <c r="A35" s="611" t="s">
        <v>204</v>
      </c>
      <c r="B35" s="122" t="s">
        <v>30</v>
      </c>
      <c r="C35" s="138" t="s">
        <v>71</v>
      </c>
      <c r="D35" s="124">
        <v>250.01</v>
      </c>
      <c r="E35" s="124">
        <v>122066.18</v>
      </c>
      <c r="F35" s="124">
        <v>272.60000000000002</v>
      </c>
      <c r="G35" s="124">
        <v>135565.68</v>
      </c>
      <c r="H35" s="124">
        <v>22.23</v>
      </c>
      <c r="I35" s="124">
        <v>27484.14</v>
      </c>
      <c r="J35" s="124">
        <v>22.810000000000002</v>
      </c>
      <c r="K35" s="124">
        <v>28957.570000000003</v>
      </c>
      <c r="L35" s="238"/>
      <c r="M35" s="239"/>
      <c r="N35" s="126" t="str">
        <f t="shared" si="11"/>
        <v>8</v>
      </c>
      <c r="O35" s="122" t="str">
        <f t="shared" si="12"/>
        <v>WOOD-BASED PANELS</v>
      </c>
      <c r="P35" s="131" t="s">
        <v>71</v>
      </c>
      <c r="Q35" s="460">
        <f>D35-(D36+D40+D42)</f>
        <v>0</v>
      </c>
      <c r="R35" s="223">
        <f t="shared" ref="R35:X35" si="26">E35-(E36+E40+E42)</f>
        <v>0</v>
      </c>
      <c r="S35" s="223">
        <f t="shared" si="26"/>
        <v>0</v>
      </c>
      <c r="T35" s="223">
        <f t="shared" si="26"/>
        <v>0</v>
      </c>
      <c r="U35" s="223">
        <f t="shared" si="26"/>
        <v>0</v>
      </c>
      <c r="V35" s="223">
        <f t="shared" si="26"/>
        <v>0</v>
      </c>
      <c r="W35" s="223">
        <f t="shared" si="26"/>
        <v>0</v>
      </c>
      <c r="X35" s="224">
        <f t="shared" si="26"/>
        <v>0</v>
      </c>
      <c r="Y35" s="260"/>
      <c r="Z35" s="269" t="str">
        <f t="shared" si="4"/>
        <v>8</v>
      </c>
      <c r="AA35" s="122" t="str">
        <f t="shared" si="19"/>
        <v>WOOD-BASED PANELS</v>
      </c>
      <c r="AB35" s="131" t="s">
        <v>71</v>
      </c>
      <c r="AC35" s="273">
        <f>IF(ISNUMBER('JQ1|Primary Products|Production'!D47+D35-H35),'JQ1|Primary Products|Production'!D47+D35-H35,IF(ISNUMBER(H35-D35),"NT " &amp; H35-D35,"…"))</f>
        <v>264.70999999999998</v>
      </c>
      <c r="AD35" s="274">
        <f>IF(ISNUMBER('JQ1|Primary Products|Production'!E47+F35-J35),'JQ1|Primary Products|Production'!E47+F35-J35,IF(ISNUMBER(J35-F35),"NT " &amp; J35-F35,"…"))</f>
        <v>292.79000000000002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</row>
    <row r="36" spans="1:2594" s="18" customFormat="1" ht="15" customHeight="1" x14ac:dyDescent="0.15">
      <c r="A36" s="609" t="s">
        <v>153</v>
      </c>
      <c r="B36" s="41" t="s">
        <v>32</v>
      </c>
      <c r="C36" s="56" t="s">
        <v>71</v>
      </c>
      <c r="D36" s="50">
        <v>10.729999999999999</v>
      </c>
      <c r="E36" s="50">
        <v>10827.960000000001</v>
      </c>
      <c r="F36" s="50">
        <v>12.51</v>
      </c>
      <c r="G36" s="57">
        <v>13917.550000000001</v>
      </c>
      <c r="H36" s="50">
        <v>20.16</v>
      </c>
      <c r="I36" s="50">
        <v>26130.400000000001</v>
      </c>
      <c r="J36" s="50">
        <v>20.88</v>
      </c>
      <c r="K36" s="162">
        <v>27313.4</v>
      </c>
      <c r="L36" s="238"/>
      <c r="M36" s="239"/>
      <c r="N36" s="4" t="str">
        <f t="shared" si="11"/>
        <v>8.1</v>
      </c>
      <c r="O36" s="41" t="str">
        <f t="shared" si="12"/>
        <v xml:space="preserve">PLYWOOD </v>
      </c>
      <c r="P36" s="56" t="s">
        <v>71</v>
      </c>
      <c r="Q36" s="563">
        <f>D36-(D37+D38)</f>
        <v>0</v>
      </c>
      <c r="R36" s="219">
        <f t="shared" ref="R36:X36" si="27">E36-(E37+E38)</f>
        <v>0</v>
      </c>
      <c r="S36" s="219">
        <f t="shared" si="27"/>
        <v>0</v>
      </c>
      <c r="T36" s="219">
        <f t="shared" si="27"/>
        <v>0</v>
      </c>
      <c r="U36" s="219">
        <f t="shared" si="27"/>
        <v>0</v>
      </c>
      <c r="V36" s="219">
        <f t="shared" si="27"/>
        <v>0</v>
      </c>
      <c r="W36" s="219">
        <f t="shared" si="27"/>
        <v>0</v>
      </c>
      <c r="X36" s="220">
        <f t="shared" si="27"/>
        <v>0</v>
      </c>
      <c r="Y36" s="260"/>
      <c r="Z36" s="371" t="str">
        <f t="shared" si="4"/>
        <v>8.1</v>
      </c>
      <c r="AA36" s="41" t="str">
        <f t="shared" si="4"/>
        <v xml:space="preserve">PLYWOOD </v>
      </c>
      <c r="AB36" s="56" t="s">
        <v>71</v>
      </c>
      <c r="AC36" s="367">
        <f>IF(ISNUMBER('JQ1|Primary Products|Production'!D48+D36-H36),'JQ1|Primary Products|Production'!D48+D36-H36,IF(ISNUMBER(H36-D36),"NT " &amp; H36-D36,"…"))</f>
        <v>13.389999999999997</v>
      </c>
      <c r="AD36" s="289">
        <f>IF(ISNUMBER('JQ1|Primary Products|Production'!E48+F36-J36),'JQ1|Primary Products|Production'!E48+F36-J36,IF(ISNUMBER(J36-F36),"NT " &amp; J36-F36,"…"))</f>
        <v>16.63</v>
      </c>
    </row>
    <row r="37" spans="1:2594" s="18" customFormat="1" ht="15" customHeight="1" x14ac:dyDescent="0.15">
      <c r="A37" s="609" t="s">
        <v>205</v>
      </c>
      <c r="B37" s="39" t="s">
        <v>3</v>
      </c>
      <c r="C37" s="47" t="s">
        <v>71</v>
      </c>
      <c r="D37" s="52">
        <v>2.36</v>
      </c>
      <c r="E37" s="52">
        <v>2329.9299999999998</v>
      </c>
      <c r="F37" s="52">
        <v>2.72</v>
      </c>
      <c r="G37" s="54">
        <v>3012.51</v>
      </c>
      <c r="H37" s="52">
        <v>0.31</v>
      </c>
      <c r="I37" s="52">
        <v>417.65</v>
      </c>
      <c r="J37" s="52">
        <v>0.18</v>
      </c>
      <c r="K37" s="160">
        <v>247.58</v>
      </c>
      <c r="L37" s="238"/>
      <c r="M37" s="239"/>
      <c r="N37" s="4" t="str">
        <f t="shared" si="11"/>
        <v>8.1.C</v>
      </c>
      <c r="O37" s="39" t="str">
        <f t="shared" si="12"/>
        <v>Coniferous</v>
      </c>
      <c r="P37" s="47" t="s">
        <v>71</v>
      </c>
      <c r="Q37" s="217"/>
      <c r="R37" s="217"/>
      <c r="S37" s="217"/>
      <c r="T37" s="217"/>
      <c r="U37" s="217"/>
      <c r="V37" s="217"/>
      <c r="W37" s="217"/>
      <c r="X37" s="218"/>
      <c r="Y37" s="240"/>
      <c r="Z37" s="371" t="str">
        <f t="shared" si="4"/>
        <v>8.1.C</v>
      </c>
      <c r="AA37" s="39" t="str">
        <f t="shared" si="4"/>
        <v>Coniferous</v>
      </c>
      <c r="AB37" s="47" t="s">
        <v>71</v>
      </c>
      <c r="AC37" s="367">
        <f>IF(ISNUMBER('JQ1|Primary Products|Production'!D49+D37-H37),'JQ1|Primary Products|Production'!D49+D37-H37,IF(ISNUMBER(H37-D37),"NT " &amp; H37-D37,"…"))</f>
        <v>10.199999999999999</v>
      </c>
      <c r="AD37" s="289">
        <f>IF(ISNUMBER('JQ1|Primary Products|Production'!E49+F37-J37),'JQ1|Primary Products|Production'!E49+F37-J37,IF(ISNUMBER(J37-F37),"NT " &amp; J37-F37,"…"))</f>
        <v>7.5400000000000009</v>
      </c>
    </row>
    <row r="38" spans="1:2594" s="18" customFormat="1" ht="15" customHeight="1" x14ac:dyDescent="0.15">
      <c r="A38" s="609" t="s">
        <v>206</v>
      </c>
      <c r="B38" s="39" t="s">
        <v>4</v>
      </c>
      <c r="C38" s="47" t="s">
        <v>71</v>
      </c>
      <c r="D38" s="52">
        <v>8.3699999999999992</v>
      </c>
      <c r="E38" s="52">
        <v>8498.0300000000007</v>
      </c>
      <c r="F38" s="52">
        <v>9.7899999999999991</v>
      </c>
      <c r="G38" s="52">
        <v>10905.04</v>
      </c>
      <c r="H38" s="52">
        <v>19.850000000000001</v>
      </c>
      <c r="I38" s="52">
        <v>25712.75</v>
      </c>
      <c r="J38" s="52">
        <v>20.7</v>
      </c>
      <c r="K38" s="160">
        <v>27065.82</v>
      </c>
      <c r="L38" s="238"/>
      <c r="M38" s="239"/>
      <c r="N38" s="4" t="str">
        <f t="shared" si="11"/>
        <v>8.1.NC</v>
      </c>
      <c r="O38" s="39" t="str">
        <f t="shared" si="12"/>
        <v>Non-Coniferous</v>
      </c>
      <c r="P38" s="47" t="s">
        <v>71</v>
      </c>
      <c r="Q38" s="217"/>
      <c r="R38" s="217"/>
      <c r="S38" s="217"/>
      <c r="T38" s="217"/>
      <c r="U38" s="217"/>
      <c r="V38" s="217"/>
      <c r="W38" s="217"/>
      <c r="X38" s="218"/>
      <c r="Y38" s="240"/>
      <c r="Z38" s="371" t="str">
        <f t="shared" si="4"/>
        <v>8.1.NC</v>
      </c>
      <c r="AA38" s="39" t="str">
        <f t="shared" si="4"/>
        <v>Non-Coniferous</v>
      </c>
      <c r="AB38" s="47" t="s">
        <v>71</v>
      </c>
      <c r="AC38" s="367">
        <f>IF(ISNUMBER('JQ1|Primary Products|Production'!D50+D38-H38),'JQ1|Primary Products|Production'!D50+D38-H38,IF(ISNUMBER(H38-D38),"NT " &amp; H38-D38,"…"))</f>
        <v>3.1899999999999977</v>
      </c>
      <c r="AD38" s="289">
        <f>IF(ISNUMBER('JQ1|Primary Products|Production'!E50+F38-J38),'JQ1|Primary Products|Production'!E50+F38-J38,IF(ISNUMBER(J38-F38),"NT " &amp; J38-F38,"…"))</f>
        <v>9.09</v>
      </c>
    </row>
    <row r="39" spans="1:2594" s="18" customFormat="1" ht="15" customHeight="1" x14ac:dyDescent="0.15">
      <c r="A39" s="609" t="s">
        <v>207</v>
      </c>
      <c r="B39" s="60" t="s">
        <v>63</v>
      </c>
      <c r="C39" s="51" t="s">
        <v>71</v>
      </c>
      <c r="D39" s="52">
        <v>1.45</v>
      </c>
      <c r="E39" s="52">
        <v>1348.55</v>
      </c>
      <c r="F39" s="52">
        <v>0.26</v>
      </c>
      <c r="G39" s="52">
        <v>504.56</v>
      </c>
      <c r="H39" s="52">
        <v>0</v>
      </c>
      <c r="I39" s="52">
        <v>7.68</v>
      </c>
      <c r="J39" s="52">
        <v>0.86</v>
      </c>
      <c r="K39" s="160">
        <v>914.72</v>
      </c>
      <c r="L39" s="238"/>
      <c r="M39" s="239"/>
      <c r="N39" s="4" t="str">
        <f t="shared" si="11"/>
        <v>8.1.NC.T</v>
      </c>
      <c r="O39" s="40" t="str">
        <f t="shared" si="12"/>
        <v>of which: Tropical</v>
      </c>
      <c r="P39" s="51" t="s">
        <v>71</v>
      </c>
      <c r="Q39" s="217" t="str">
        <f t="shared" ref="Q39:X39" si="28">IF(AND(ISNUMBER(D39/D38),D39&gt;D38),"&gt; 6.2.NC !!","")</f>
        <v/>
      </c>
      <c r="R39" s="217" t="str">
        <f t="shared" si="28"/>
        <v/>
      </c>
      <c r="S39" s="217" t="str">
        <f t="shared" si="28"/>
        <v/>
      </c>
      <c r="T39" s="217" t="str">
        <f t="shared" si="28"/>
        <v/>
      </c>
      <c r="U39" s="217" t="str">
        <f t="shared" si="28"/>
        <v/>
      </c>
      <c r="V39" s="217" t="str">
        <f t="shared" si="28"/>
        <v/>
      </c>
      <c r="W39" s="217" t="str">
        <f t="shared" si="28"/>
        <v/>
      </c>
      <c r="X39" s="218" t="str">
        <f t="shared" si="28"/>
        <v/>
      </c>
      <c r="Y39" s="240" t="s">
        <v>0</v>
      </c>
      <c r="Z39" s="371" t="str">
        <f t="shared" si="4"/>
        <v>8.1.NC.T</v>
      </c>
      <c r="AA39" s="40" t="str">
        <f t="shared" si="4"/>
        <v>of which: Tropical</v>
      </c>
      <c r="AB39" s="51" t="s">
        <v>71</v>
      </c>
      <c r="AC39" s="367">
        <f>IF(ISNUMBER('JQ1|Primary Products|Production'!D51+D39-H39),'JQ1|Primary Products|Production'!D51+D39-H39,IF(ISNUMBER(H39-D39),"NT " &amp; H39-D39,"…"))</f>
        <v>1.45</v>
      </c>
      <c r="AD39" s="289">
        <f>IF(ISNUMBER('JQ1|Primary Products|Production'!E51+F39-J39),'JQ1|Primary Products|Production'!E51+F39-J39,IF(ISNUMBER(J39-F39),"NT " &amp; J39-F39,"…"))</f>
        <v>2.4</v>
      </c>
    </row>
    <row r="40" spans="1:2594" s="18" customFormat="1" ht="15" customHeight="1" x14ac:dyDescent="0.15">
      <c r="A40" s="609" t="s">
        <v>154</v>
      </c>
      <c r="B40" s="459" t="s">
        <v>150</v>
      </c>
      <c r="C40" s="56" t="s">
        <v>71</v>
      </c>
      <c r="D40" s="50">
        <v>152.44</v>
      </c>
      <c r="E40" s="50">
        <v>65338.6</v>
      </c>
      <c r="F40" s="50">
        <v>163.37</v>
      </c>
      <c r="G40" s="50">
        <v>71506.22</v>
      </c>
      <c r="H40" s="50">
        <v>0.48</v>
      </c>
      <c r="I40" s="50">
        <v>473.37</v>
      </c>
      <c r="J40" s="50">
        <v>0.67</v>
      </c>
      <c r="K40" s="162">
        <v>720.97</v>
      </c>
      <c r="L40" s="238"/>
      <c r="M40" s="239"/>
      <c r="N40" s="4" t="str">
        <f t="shared" si="11"/>
        <v>8.2</v>
      </c>
      <c r="O40" s="41" t="str">
        <f t="shared" si="12"/>
        <v>PARTICLE BOARD, ORIENTED STRANDBOARD (OSB) AND SIMILAR BOARD</v>
      </c>
      <c r="P40" s="56" t="s">
        <v>71</v>
      </c>
      <c r="Q40" s="217"/>
      <c r="R40" s="217"/>
      <c r="S40" s="217"/>
      <c r="T40" s="217"/>
      <c r="U40" s="217"/>
      <c r="V40" s="217"/>
      <c r="W40" s="217"/>
      <c r="X40" s="218"/>
      <c r="Y40" s="240"/>
      <c r="Z40" s="371" t="str">
        <f t="shared" si="4"/>
        <v>8.2</v>
      </c>
      <c r="AA40" s="41" t="str">
        <f t="shared" si="4"/>
        <v>PARTICLE BOARD, ORIENTED STRANDBOARD (OSB) AND SIMILAR BOARD</v>
      </c>
      <c r="AB40" s="56" t="s">
        <v>71</v>
      </c>
      <c r="AC40" s="367">
        <f>IF(ISNUMBER('JQ1|Primary Products|Production'!D52+D40-H40),'JQ1|Primary Products|Production'!D52+D40-H40,IF(ISNUMBER(H40-D40),"NT " &amp; H40-D40,"…"))</f>
        <v>163.07000000000002</v>
      </c>
      <c r="AD40" s="289">
        <f>IF(ISNUMBER('JQ1|Primary Products|Production'!E52+F40-J40),'JQ1|Primary Products|Production'!E52+F40-J40,IF(ISNUMBER(J40-F40),"NT " &amp; J40-F40,"…"))</f>
        <v>177.70000000000002</v>
      </c>
    </row>
    <row r="41" spans="1:2594" s="18" customFormat="1" ht="15" customHeight="1" x14ac:dyDescent="0.15">
      <c r="A41" s="609" t="s">
        <v>208</v>
      </c>
      <c r="B41" s="455" t="s">
        <v>131</v>
      </c>
      <c r="C41" s="51" t="s">
        <v>71</v>
      </c>
      <c r="D41" s="52">
        <v>5.97</v>
      </c>
      <c r="E41" s="52">
        <v>2926.95</v>
      </c>
      <c r="F41" s="52">
        <v>8.6300000000000008</v>
      </c>
      <c r="G41" s="52">
        <v>4162.24</v>
      </c>
      <c r="H41" s="52">
        <v>0.03</v>
      </c>
      <c r="I41" s="52">
        <v>21.9</v>
      </c>
      <c r="J41" s="52">
        <v>0.04</v>
      </c>
      <c r="K41" s="160">
        <v>51.07</v>
      </c>
      <c r="L41" s="238"/>
      <c r="M41" s="239"/>
      <c r="N41" s="35" t="str">
        <f t="shared" si="11"/>
        <v>8.2.1</v>
      </c>
      <c r="O41" s="43" t="str">
        <f t="shared" si="12"/>
        <v>of which: ORIENTED STRANDBOARD (OSB)</v>
      </c>
      <c r="P41" s="51" t="s">
        <v>71</v>
      </c>
      <c r="Q41" s="217" t="str">
        <f t="shared" ref="Q41:X41" si="29">IF(AND(ISNUMBER(D41/D40),D41&gt;D40),"&gt; 6.3 !!","")</f>
        <v/>
      </c>
      <c r="R41" s="217" t="str">
        <f t="shared" si="29"/>
        <v/>
      </c>
      <c r="S41" s="217" t="str">
        <f t="shared" si="29"/>
        <v/>
      </c>
      <c r="T41" s="217" t="str">
        <f t="shared" si="29"/>
        <v/>
      </c>
      <c r="U41" s="217" t="str">
        <f t="shared" si="29"/>
        <v/>
      </c>
      <c r="V41" s="217" t="str">
        <f t="shared" si="29"/>
        <v/>
      </c>
      <c r="W41" s="217" t="str">
        <f t="shared" si="29"/>
        <v/>
      </c>
      <c r="X41" s="218" t="str">
        <f t="shared" si="29"/>
        <v/>
      </c>
      <c r="Y41" s="240"/>
      <c r="Z41" s="371" t="str">
        <f t="shared" si="4"/>
        <v>8.2.1</v>
      </c>
      <c r="AA41" s="43" t="str">
        <f t="shared" si="4"/>
        <v>of which: ORIENTED STRANDBOARD (OSB)</v>
      </c>
      <c r="AB41" s="51" t="s">
        <v>71</v>
      </c>
      <c r="AC41" s="367">
        <f>IF(ISNUMBER('JQ1|Primary Products|Production'!D53+D41-H41),'JQ1|Primary Products|Production'!D53+D41-H41,IF(ISNUMBER(H41-D41),"NT " &amp; H41-D41,"…"))</f>
        <v>7.9399999999999995</v>
      </c>
      <c r="AD41" s="289">
        <f>IF(ISNUMBER('JQ1|Primary Products|Production'!E53+F41-J41),'JQ1|Primary Products|Production'!E53+F41-J41,IF(ISNUMBER(J41-F41),"NT " &amp; J41-F41,"…"))</f>
        <v>11.590000000000002</v>
      </c>
    </row>
    <row r="42" spans="1:2594" s="18" customFormat="1" ht="15" customHeight="1" x14ac:dyDescent="0.15">
      <c r="A42" s="609" t="s">
        <v>209</v>
      </c>
      <c r="B42" s="41" t="s">
        <v>33</v>
      </c>
      <c r="C42" s="56" t="s">
        <v>71</v>
      </c>
      <c r="D42" s="50">
        <v>86.84</v>
      </c>
      <c r="E42" s="50">
        <v>45899.62</v>
      </c>
      <c r="F42" s="50">
        <v>96.72</v>
      </c>
      <c r="G42" s="50">
        <v>50141.91</v>
      </c>
      <c r="H42" s="50">
        <v>1.5899999999999999</v>
      </c>
      <c r="I42" s="50">
        <v>880.37</v>
      </c>
      <c r="J42" s="50">
        <v>1.2599999999999998</v>
      </c>
      <c r="K42" s="162">
        <v>923.2</v>
      </c>
      <c r="L42" s="238"/>
      <c r="M42" s="239"/>
      <c r="N42" s="4" t="str">
        <f t="shared" si="11"/>
        <v>8.3</v>
      </c>
      <c r="O42" s="41" t="str">
        <f t="shared" si="12"/>
        <v xml:space="preserve">FIBREBOARD </v>
      </c>
      <c r="P42" s="56" t="s">
        <v>71</v>
      </c>
      <c r="Q42" s="229">
        <f>D42-(D43+D44+D45)</f>
        <v>0</v>
      </c>
      <c r="R42" s="229">
        <f t="shared" ref="R42:X42" si="30">E42-(E43+E44+E45)</f>
        <v>0</v>
      </c>
      <c r="S42" s="229">
        <f t="shared" si="30"/>
        <v>0</v>
      </c>
      <c r="T42" s="229">
        <f t="shared" si="30"/>
        <v>0</v>
      </c>
      <c r="U42" s="229">
        <f t="shared" si="30"/>
        <v>0</v>
      </c>
      <c r="V42" s="229">
        <f t="shared" si="30"/>
        <v>0</v>
      </c>
      <c r="W42" s="229">
        <f t="shared" si="30"/>
        <v>0</v>
      </c>
      <c r="X42" s="230">
        <f t="shared" si="30"/>
        <v>0</v>
      </c>
      <c r="Y42" s="364"/>
      <c r="Z42" s="371" t="str">
        <f t="shared" si="4"/>
        <v>8.3</v>
      </c>
      <c r="AA42" s="41" t="str">
        <f t="shared" si="4"/>
        <v xml:space="preserve">FIBREBOARD </v>
      </c>
      <c r="AB42" s="56" t="s">
        <v>71</v>
      </c>
      <c r="AC42" s="367">
        <f>IF(ISNUMBER('JQ1|Primary Products|Production'!D54+D42-H42),'JQ1|Primary Products|Production'!D54+D42-H42,IF(ISNUMBER(H42-D42),"NT " &amp; H42-D42,"…"))</f>
        <v>88.25</v>
      </c>
      <c r="AD42" s="289">
        <f>IF(ISNUMBER('JQ1|Primary Products|Production'!E54+F42-J42),'JQ1|Primary Products|Production'!E54+F42-J42,IF(ISNUMBER(J42-F42),"NT " &amp; J42-F42,"…"))</f>
        <v>98.46</v>
      </c>
    </row>
    <row r="43" spans="1:2594" s="18" customFormat="1" ht="15" customHeight="1" x14ac:dyDescent="0.15">
      <c r="A43" s="609" t="s">
        <v>210</v>
      </c>
      <c r="B43" s="39" t="s">
        <v>34</v>
      </c>
      <c r="C43" s="47" t="s">
        <v>71</v>
      </c>
      <c r="D43" s="52">
        <v>11.64</v>
      </c>
      <c r="E43" s="52">
        <v>11937.14</v>
      </c>
      <c r="F43" s="52">
        <v>11.67</v>
      </c>
      <c r="G43" s="52">
        <v>12066.9</v>
      </c>
      <c r="H43" s="52">
        <v>0.11</v>
      </c>
      <c r="I43" s="52">
        <v>129.66</v>
      </c>
      <c r="J43" s="52">
        <v>0.3</v>
      </c>
      <c r="K43" s="160">
        <v>472.87</v>
      </c>
      <c r="L43" s="238"/>
      <c r="M43" s="239"/>
      <c r="N43" s="4" t="str">
        <f t="shared" si="11"/>
        <v>8.3.1</v>
      </c>
      <c r="O43" s="39" t="str">
        <f t="shared" si="12"/>
        <v xml:space="preserve">HARDBOARD </v>
      </c>
      <c r="P43" s="47" t="s">
        <v>71</v>
      </c>
      <c r="Q43" s="217"/>
      <c r="R43" s="217"/>
      <c r="S43" s="217"/>
      <c r="T43" s="217"/>
      <c r="U43" s="217"/>
      <c r="V43" s="217"/>
      <c r="W43" s="217"/>
      <c r="X43" s="218"/>
      <c r="Y43" s="240"/>
      <c r="Z43" s="371" t="str">
        <f t="shared" si="4"/>
        <v>8.3.1</v>
      </c>
      <c r="AA43" s="39" t="str">
        <f t="shared" si="4"/>
        <v xml:space="preserve">HARDBOARD </v>
      </c>
      <c r="AB43" s="47" t="s">
        <v>71</v>
      </c>
      <c r="AC43" s="367">
        <f>IF(ISNUMBER('JQ1|Primary Products|Production'!D55+D43-H43),'JQ1|Primary Products|Production'!D55+D43-H43,IF(ISNUMBER(H43-D43),"NT " &amp; H43-D43,"…"))</f>
        <v>11.530000000000001</v>
      </c>
      <c r="AD43" s="289">
        <f>IF(ISNUMBER('JQ1|Primary Products|Production'!E55+F43-J43),'JQ1|Primary Products|Production'!E55+F43-J43,IF(ISNUMBER(J43-F43),"NT " &amp; J43-F43,"…"))</f>
        <v>12.37</v>
      </c>
    </row>
    <row r="44" spans="1:2594" s="18" customFormat="1" ht="15" customHeight="1" x14ac:dyDescent="0.15">
      <c r="A44" s="609" t="s">
        <v>211</v>
      </c>
      <c r="B44" s="39" t="s">
        <v>160</v>
      </c>
      <c r="C44" s="47" t="s">
        <v>71</v>
      </c>
      <c r="D44" s="52">
        <v>71.33</v>
      </c>
      <c r="E44" s="52">
        <v>33104.01</v>
      </c>
      <c r="F44" s="52">
        <v>79.25</v>
      </c>
      <c r="G44" s="52">
        <v>36935.83</v>
      </c>
      <c r="H44" s="52">
        <v>0.89</v>
      </c>
      <c r="I44" s="52">
        <v>547.62</v>
      </c>
      <c r="J44" s="52">
        <v>0.82</v>
      </c>
      <c r="K44" s="160">
        <v>373.36</v>
      </c>
      <c r="L44" s="238"/>
      <c r="M44" s="239"/>
      <c r="N44" s="4" t="str">
        <f t="shared" si="11"/>
        <v>8.3.2</v>
      </c>
      <c r="O44" s="39" t="str">
        <f t="shared" si="12"/>
        <v>MEDIUM/HIGH DENSITY FIBREBOARD (MDF/HDF)</v>
      </c>
      <c r="P44" s="47" t="s">
        <v>71</v>
      </c>
      <c r="Q44" s="217"/>
      <c r="R44" s="217"/>
      <c r="S44" s="217"/>
      <c r="T44" s="217"/>
      <c r="U44" s="217"/>
      <c r="V44" s="217"/>
      <c r="W44" s="217"/>
      <c r="X44" s="218"/>
      <c r="Y44" s="240"/>
      <c r="Z44" s="371" t="str">
        <f t="shared" si="4"/>
        <v>8.3.2</v>
      </c>
      <c r="AA44" s="39" t="str">
        <f t="shared" si="4"/>
        <v>MEDIUM/HIGH DENSITY FIBREBOARD (MDF/HDF)</v>
      </c>
      <c r="AB44" s="47" t="s">
        <v>71</v>
      </c>
      <c r="AC44" s="277">
        <f>IF(ISNUMBER('JQ1|Primary Products|Production'!D56+D44-H44),'JQ1|Primary Products|Production'!D56+D44-H44,IF(ISNUMBER(H44-D44),"NT " &amp; H44-D44,"…"))</f>
        <v>72.44</v>
      </c>
      <c r="AD44" s="289">
        <f>IF(ISNUMBER('JQ1|Primary Products|Production'!E56+F44-J44),'JQ1|Primary Products|Production'!E56+F44-J44,IF(ISNUMBER(J44-F44),"NT " &amp; J44-F44,"…"))</f>
        <v>80.430000000000007</v>
      </c>
    </row>
    <row r="45" spans="1:2594" s="18" customFormat="1" ht="15" customHeight="1" x14ac:dyDescent="0.15">
      <c r="A45" s="613" t="s">
        <v>212</v>
      </c>
      <c r="B45" s="42" t="s">
        <v>86</v>
      </c>
      <c r="C45" s="51" t="s">
        <v>71</v>
      </c>
      <c r="D45" s="52">
        <v>3.87</v>
      </c>
      <c r="E45" s="52">
        <v>858.47</v>
      </c>
      <c r="F45" s="52">
        <v>5.8</v>
      </c>
      <c r="G45" s="52">
        <v>1139.18</v>
      </c>
      <c r="H45" s="52">
        <v>0.59</v>
      </c>
      <c r="I45" s="52">
        <v>203.09</v>
      </c>
      <c r="J45" s="52">
        <v>0.14000000000000001</v>
      </c>
      <c r="K45" s="160">
        <v>76.97</v>
      </c>
      <c r="L45" s="238"/>
      <c r="M45" s="239"/>
      <c r="N45" s="5" t="str">
        <f t="shared" si="11"/>
        <v>8.3.3</v>
      </c>
      <c r="O45" s="42" t="str">
        <f t="shared" si="12"/>
        <v xml:space="preserve">OTHER FIBREBOARD </v>
      </c>
      <c r="P45" s="51" t="s">
        <v>71</v>
      </c>
      <c r="Q45" s="225"/>
      <c r="R45" s="225"/>
      <c r="S45" s="225"/>
      <c r="T45" s="225"/>
      <c r="U45" s="225"/>
      <c r="V45" s="225"/>
      <c r="W45" s="225"/>
      <c r="X45" s="226"/>
      <c r="Y45" s="240"/>
      <c r="Z45" s="370" t="str">
        <f t="shared" si="4"/>
        <v>8.3.3</v>
      </c>
      <c r="AA45" s="42" t="str">
        <f t="shared" si="4"/>
        <v xml:space="preserve">OTHER FIBREBOARD </v>
      </c>
      <c r="AB45" s="51" t="s">
        <v>71</v>
      </c>
      <c r="AC45" s="277">
        <f>IF(ISNUMBER('JQ1|Primary Products|Production'!D57+D45-H45),'JQ1|Primary Products|Production'!D57+D45-H45,IF(ISNUMBER(H45-D45),"NT " &amp; H45-D45,"…"))</f>
        <v>4.28</v>
      </c>
      <c r="AD45" s="289">
        <f>IF(ISNUMBER('JQ1|Primary Products|Production'!E57+F45-J45),'JQ1|Primary Products|Production'!E57+F45-J45,IF(ISNUMBER(J45-F45),"NT " &amp; J45-F45,"…"))</f>
        <v>5.66</v>
      </c>
    </row>
    <row r="46" spans="1:2594" s="125" customFormat="1" ht="15" customHeight="1" x14ac:dyDescent="0.15">
      <c r="A46" s="614" t="s">
        <v>155</v>
      </c>
      <c r="B46" s="137" t="s">
        <v>35</v>
      </c>
      <c r="C46" s="133" t="s">
        <v>61</v>
      </c>
      <c r="D46" s="124">
        <v>41.89</v>
      </c>
      <c r="E46" s="124">
        <v>42628.39</v>
      </c>
      <c r="F46" s="124">
        <v>41.58</v>
      </c>
      <c r="G46" s="124">
        <v>43566.770000000004</v>
      </c>
      <c r="H46" s="124">
        <v>0.01</v>
      </c>
      <c r="I46" s="124">
        <v>13.03</v>
      </c>
      <c r="J46" s="124">
        <v>0</v>
      </c>
      <c r="K46" s="124">
        <v>0</v>
      </c>
      <c r="L46" s="238"/>
      <c r="M46" s="239"/>
      <c r="N46" s="134" t="str">
        <f t="shared" si="11"/>
        <v>9</v>
      </c>
      <c r="O46" s="122" t="str">
        <f t="shared" si="12"/>
        <v>WOOD PULP</v>
      </c>
      <c r="P46" s="133" t="s">
        <v>61</v>
      </c>
      <c r="Q46" s="460">
        <f>D46-(D47+D48+D52)</f>
        <v>0</v>
      </c>
      <c r="R46" s="223">
        <f t="shared" ref="R46:X46" si="31">E46-(E47+E48+E52)</f>
        <v>0</v>
      </c>
      <c r="S46" s="223">
        <f t="shared" si="31"/>
        <v>0</v>
      </c>
      <c r="T46" s="223">
        <f t="shared" si="31"/>
        <v>0</v>
      </c>
      <c r="U46" s="223">
        <f t="shared" si="31"/>
        <v>0</v>
      </c>
      <c r="V46" s="223">
        <f t="shared" si="31"/>
        <v>0</v>
      </c>
      <c r="W46" s="223">
        <f t="shared" si="31"/>
        <v>0</v>
      </c>
      <c r="X46" s="224">
        <f t="shared" si="31"/>
        <v>0</v>
      </c>
      <c r="Y46" s="260"/>
      <c r="Z46" s="269" t="str">
        <f t="shared" si="4"/>
        <v>9</v>
      </c>
      <c r="AA46" s="122" t="str">
        <f t="shared" si="4"/>
        <v>WOOD PULP</v>
      </c>
      <c r="AB46" s="133" t="s">
        <v>61</v>
      </c>
      <c r="AC46" s="275">
        <f>IF(ISNUMBER('JQ1|Primary Products|Production'!D58+D46-H46),'JQ1|Primary Products|Production'!D58+D46-H46,IF(ISNUMBER(H46-D46),"NT " &amp; H46-D46,"…"))</f>
        <v>87.88</v>
      </c>
      <c r="AD46" s="274">
        <f>IF(ISNUMBER('JQ1|Primary Products|Production'!E58+F46-J46),'JQ1|Primary Products|Production'!E58+F46-J46,IF(ISNUMBER(J46-F46),"NT " &amp; J46-F46,"…"))</f>
        <v>111.58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</row>
    <row r="47" spans="1:2594" s="18" customFormat="1" ht="15" customHeight="1" x14ac:dyDescent="0.15">
      <c r="A47" s="615" t="s">
        <v>213</v>
      </c>
      <c r="B47" s="616" t="s">
        <v>214</v>
      </c>
      <c r="C47" s="457" t="s">
        <v>61</v>
      </c>
      <c r="D47" s="50">
        <v>2.29</v>
      </c>
      <c r="E47" s="50">
        <v>2059.9700000000003</v>
      </c>
      <c r="F47" s="50">
        <v>2.37</v>
      </c>
      <c r="G47" s="57">
        <v>2286.39</v>
      </c>
      <c r="H47" s="50">
        <v>0</v>
      </c>
      <c r="I47" s="50">
        <v>0</v>
      </c>
      <c r="J47" s="50">
        <v>0</v>
      </c>
      <c r="K47" s="162">
        <v>0</v>
      </c>
      <c r="L47" s="238"/>
      <c r="M47" s="239"/>
      <c r="N47" s="6" t="str">
        <f t="shared" si="11"/>
        <v>9.1</v>
      </c>
      <c r="O47" s="41" t="str">
        <f t="shared" si="12"/>
        <v>MECHANICAL AND SEMI-CHEMICAL WOOD PULP</v>
      </c>
      <c r="P47" s="457" t="s">
        <v>61</v>
      </c>
      <c r="Q47" s="217"/>
      <c r="R47" s="217"/>
      <c r="S47" s="217"/>
      <c r="T47" s="217"/>
      <c r="U47" s="217"/>
      <c r="V47" s="217"/>
      <c r="W47" s="217"/>
      <c r="X47" s="218"/>
      <c r="Y47" s="240"/>
      <c r="Z47" s="371" t="str">
        <f t="shared" si="4"/>
        <v>9.1</v>
      </c>
      <c r="AA47" s="41" t="str">
        <f t="shared" si="4"/>
        <v>MECHANICAL AND SEMI-CHEMICAL WOOD PULP</v>
      </c>
      <c r="AB47" s="457" t="s">
        <v>61</v>
      </c>
      <c r="AC47" s="367">
        <f>IF(ISNUMBER('JQ1|Primary Products|Production'!D59+D47-H47),'JQ1|Primary Products|Production'!D59+D47-H47,IF(ISNUMBER(H47-D47),"NT " &amp; H47-D47,"…"))</f>
        <v>2.29</v>
      </c>
      <c r="AD47" s="289">
        <f>IF(ISNUMBER('JQ1|Primary Products|Production'!E59+F47-J47),'JQ1|Primary Products|Production'!E59+F47-J47,IF(ISNUMBER(J47-F47),"NT " &amp; J47-F47,"…"))</f>
        <v>2.37</v>
      </c>
    </row>
    <row r="48" spans="1:2594" s="18" customFormat="1" ht="15" customHeight="1" x14ac:dyDescent="0.15">
      <c r="A48" s="615" t="s">
        <v>215</v>
      </c>
      <c r="B48" s="41" t="s">
        <v>132</v>
      </c>
      <c r="C48" s="140" t="s">
        <v>61</v>
      </c>
      <c r="D48" s="52">
        <v>39.6</v>
      </c>
      <c r="E48" s="52">
        <v>40559.18</v>
      </c>
      <c r="F48" s="52">
        <v>39.21</v>
      </c>
      <c r="G48" s="52">
        <v>41279.350000000006</v>
      </c>
      <c r="H48" s="52">
        <v>0.01</v>
      </c>
      <c r="I48" s="52">
        <v>13.03</v>
      </c>
      <c r="J48" s="52">
        <v>0</v>
      </c>
      <c r="K48" s="160">
        <v>0</v>
      </c>
      <c r="L48" s="238"/>
      <c r="M48" s="239"/>
      <c r="N48" s="6" t="str">
        <f t="shared" si="11"/>
        <v>9.2</v>
      </c>
      <c r="O48" s="41" t="str">
        <f t="shared" si="12"/>
        <v>CHEMICAL WOOD PULP</v>
      </c>
      <c r="P48" s="140" t="s">
        <v>61</v>
      </c>
      <c r="Q48" s="563">
        <f>D48-(D49+D51)</f>
        <v>0</v>
      </c>
      <c r="R48" s="219">
        <f t="shared" ref="R48:X48" si="32">E48-(E49+E51)</f>
        <v>0</v>
      </c>
      <c r="S48" s="219">
        <f t="shared" si="32"/>
        <v>0</v>
      </c>
      <c r="T48" s="219">
        <f t="shared" si="32"/>
        <v>0</v>
      </c>
      <c r="U48" s="219">
        <f t="shared" si="32"/>
        <v>0</v>
      </c>
      <c r="V48" s="219">
        <f t="shared" si="32"/>
        <v>0</v>
      </c>
      <c r="W48" s="219">
        <f t="shared" si="32"/>
        <v>0</v>
      </c>
      <c r="X48" s="220">
        <f t="shared" si="32"/>
        <v>0</v>
      </c>
      <c r="Y48" s="260"/>
      <c r="Z48" s="371" t="str">
        <f t="shared" si="4"/>
        <v>9.2</v>
      </c>
      <c r="AA48" s="41" t="str">
        <f t="shared" si="4"/>
        <v>CHEMICAL WOOD PULP</v>
      </c>
      <c r="AB48" s="140" t="s">
        <v>61</v>
      </c>
      <c r="AC48" s="367">
        <f>IF(ISNUMBER('JQ1|Primary Products|Production'!D60+D48-H48),'JQ1|Primary Products|Production'!D60+D48-H48,IF(ISNUMBER(H48-D48),"NT " &amp; H48-D48,"…"))</f>
        <v>85.589999999999989</v>
      </c>
      <c r="AD48" s="289">
        <f>IF(ISNUMBER('JQ1|Primary Products|Production'!E60+F48-J48),'JQ1|Primary Products|Production'!E60+F48-J48,IF(ISNUMBER(J48-F48),"NT " &amp; J48-F48,"…"))</f>
        <v>109.21000000000001</v>
      </c>
    </row>
    <row r="49" spans="1:2594" s="18" customFormat="1" ht="15" customHeight="1" x14ac:dyDescent="0.15">
      <c r="A49" s="615" t="s">
        <v>216</v>
      </c>
      <c r="B49" s="39" t="s">
        <v>218</v>
      </c>
      <c r="C49" s="51" t="s">
        <v>61</v>
      </c>
      <c r="D49" s="52">
        <v>39.599999999999994</v>
      </c>
      <c r="E49" s="52">
        <v>40537.980000000003</v>
      </c>
      <c r="F49" s="52">
        <v>39.21</v>
      </c>
      <c r="G49" s="52">
        <v>41260.94</v>
      </c>
      <c r="H49" s="52">
        <v>0.01</v>
      </c>
      <c r="I49" s="52">
        <v>13.03</v>
      </c>
      <c r="J49" s="52">
        <v>0</v>
      </c>
      <c r="K49" s="160">
        <v>0</v>
      </c>
      <c r="L49" s="238"/>
      <c r="M49" s="239"/>
      <c r="N49" s="6" t="str">
        <f t="shared" si="11"/>
        <v>9.2.1</v>
      </c>
      <c r="O49" s="39" t="str">
        <f t="shared" si="12"/>
        <v>SULPHATE PULP</v>
      </c>
      <c r="P49" s="51" t="s">
        <v>61</v>
      </c>
      <c r="Q49" s="217"/>
      <c r="R49" s="217"/>
      <c r="S49" s="217"/>
      <c r="T49" s="217"/>
      <c r="U49" s="217"/>
      <c r="V49" s="217"/>
      <c r="W49" s="217"/>
      <c r="X49" s="218"/>
      <c r="Y49" s="240"/>
      <c r="Z49" s="371" t="str">
        <f t="shared" si="4"/>
        <v>9.2.1</v>
      </c>
      <c r="AA49" s="39" t="str">
        <f t="shared" si="4"/>
        <v>SULPHATE PULP</v>
      </c>
      <c r="AB49" s="51" t="s">
        <v>61</v>
      </c>
      <c r="AC49" s="367">
        <f>IF(ISNUMBER('JQ1|Primary Products|Production'!D61+D49-H49),'JQ1|Primary Products|Production'!D61+D49-H49,IF(ISNUMBER(H49-D49),"NT " &amp; H49-D49,"…"))</f>
        <v>85.589999999999989</v>
      </c>
      <c r="AD49" s="289">
        <f>IF(ISNUMBER('JQ1|Primary Products|Production'!E61+F49-J49),'JQ1|Primary Products|Production'!E61+F49-J49,IF(ISNUMBER(J49-F49),"NT " &amp; J49-F49,"…"))</f>
        <v>109.21000000000001</v>
      </c>
    </row>
    <row r="50" spans="1:2594" s="18" customFormat="1" ht="15" customHeight="1" x14ac:dyDescent="0.15">
      <c r="A50" s="615" t="s">
        <v>217</v>
      </c>
      <c r="B50" s="40" t="s">
        <v>219</v>
      </c>
      <c r="C50" s="51" t="s">
        <v>61</v>
      </c>
      <c r="D50" s="52">
        <v>34.94</v>
      </c>
      <c r="E50" s="52">
        <v>35709.18</v>
      </c>
      <c r="F50" s="52">
        <v>37.64</v>
      </c>
      <c r="G50" s="52">
        <v>39691.620000000003</v>
      </c>
      <c r="H50" s="52">
        <v>0.01</v>
      </c>
      <c r="I50" s="52">
        <v>13.03</v>
      </c>
      <c r="J50" s="52">
        <v>0</v>
      </c>
      <c r="K50" s="160">
        <v>0</v>
      </c>
      <c r="L50" s="238"/>
      <c r="M50" s="239"/>
      <c r="N50" s="6" t="str">
        <f t="shared" si="11"/>
        <v>9.2.1.1</v>
      </c>
      <c r="O50" s="40" t="str">
        <f t="shared" si="12"/>
        <v>of which: BLEACHED</v>
      </c>
      <c r="P50" s="51" t="s">
        <v>61</v>
      </c>
      <c r="Q50" s="217"/>
      <c r="R50" s="217"/>
      <c r="S50" s="217"/>
      <c r="T50" s="217"/>
      <c r="U50" s="217"/>
      <c r="V50" s="217"/>
      <c r="W50" s="217"/>
      <c r="X50" s="218"/>
      <c r="Y50" s="240"/>
      <c r="Z50" s="371" t="str">
        <f t="shared" si="4"/>
        <v>9.2.1.1</v>
      </c>
      <c r="AA50" s="40" t="str">
        <f t="shared" si="4"/>
        <v>of which: BLEACHED</v>
      </c>
      <c r="AB50" s="51" t="s">
        <v>61</v>
      </c>
      <c r="AC50" s="367">
        <f>IF(ISNUMBER('JQ1|Primary Products|Production'!D62+D50-H50),'JQ1|Primary Products|Production'!D62+D50-H50,IF(ISNUMBER(H50-D50),"NT " &amp; H50-D50,"…"))</f>
        <v>34.93</v>
      </c>
      <c r="AD50" s="289">
        <f>IF(ISNUMBER('JQ1|Primary Products|Production'!E62+F50-J50),'JQ1|Primary Products|Production'!E62+F50-J50,IF(ISNUMBER(J50-F50),"NT " &amp; J50-F50,"…"))</f>
        <v>37.64</v>
      </c>
    </row>
    <row r="51" spans="1:2594" s="18" customFormat="1" ht="15" customHeight="1" x14ac:dyDescent="0.15">
      <c r="A51" s="615" t="s">
        <v>221</v>
      </c>
      <c r="B51" s="42" t="s">
        <v>220</v>
      </c>
      <c r="C51" s="51" t="s">
        <v>61</v>
      </c>
      <c r="D51" s="52">
        <v>0</v>
      </c>
      <c r="E51" s="52">
        <v>21.2</v>
      </c>
      <c r="F51" s="52">
        <v>0</v>
      </c>
      <c r="G51" s="52">
        <v>18.41</v>
      </c>
      <c r="H51" s="52">
        <v>0</v>
      </c>
      <c r="I51" s="52">
        <v>0</v>
      </c>
      <c r="J51" s="52">
        <v>0</v>
      </c>
      <c r="K51" s="160">
        <v>0</v>
      </c>
      <c r="L51" s="238"/>
      <c r="M51" s="239"/>
      <c r="N51" s="6" t="str">
        <f t="shared" si="11"/>
        <v>9.2.2</v>
      </c>
      <c r="O51" s="39" t="str">
        <f t="shared" si="12"/>
        <v>SULPHITE PULP</v>
      </c>
      <c r="P51" s="51" t="s">
        <v>61</v>
      </c>
      <c r="Q51" s="217"/>
      <c r="R51" s="217"/>
      <c r="S51" s="217"/>
      <c r="T51" s="217"/>
      <c r="U51" s="217"/>
      <c r="V51" s="217"/>
      <c r="W51" s="217"/>
      <c r="X51" s="218"/>
      <c r="Y51" s="240"/>
      <c r="Z51" s="371" t="str">
        <f t="shared" si="4"/>
        <v>9.2.2</v>
      </c>
      <c r="AA51" s="39" t="str">
        <f t="shared" si="4"/>
        <v>SULPHITE PULP</v>
      </c>
      <c r="AB51" s="51" t="s">
        <v>61</v>
      </c>
      <c r="AC51" s="367">
        <f>IF(ISNUMBER('JQ1|Primary Products|Production'!D63+D51-H51),'JQ1|Primary Products|Production'!D63+D51-H51,IF(ISNUMBER(H51-D51),"NT " &amp; H51-D51,"…"))</f>
        <v>0</v>
      </c>
      <c r="AD51" s="289">
        <f>IF(ISNUMBER('JQ1|Primary Products|Production'!E63+F51-J51),'JQ1|Primary Products|Production'!E63+F51-J51,IF(ISNUMBER(J51-F51),"NT " &amp; J51-F51,"…"))</f>
        <v>0</v>
      </c>
    </row>
    <row r="52" spans="1:2594" s="18" customFormat="1" ht="15" customHeight="1" x14ac:dyDescent="0.15">
      <c r="A52" s="617" t="s">
        <v>222</v>
      </c>
      <c r="B52" s="44" t="s">
        <v>36</v>
      </c>
      <c r="C52" s="55" t="s">
        <v>61</v>
      </c>
      <c r="D52" s="52">
        <v>0</v>
      </c>
      <c r="E52" s="52">
        <v>9.24</v>
      </c>
      <c r="F52" s="52">
        <v>0</v>
      </c>
      <c r="G52" s="52">
        <v>1.03</v>
      </c>
      <c r="H52" s="52">
        <v>0</v>
      </c>
      <c r="I52" s="52">
        <v>0</v>
      </c>
      <c r="J52" s="52">
        <v>0</v>
      </c>
      <c r="K52" s="160">
        <v>0</v>
      </c>
      <c r="L52" s="238"/>
      <c r="M52" s="239"/>
      <c r="N52" s="6" t="str">
        <f t="shared" si="11"/>
        <v>9.3</v>
      </c>
      <c r="O52" s="38" t="str">
        <f t="shared" si="12"/>
        <v>DISSOLVING GRADES</v>
      </c>
      <c r="P52" s="55" t="s">
        <v>61</v>
      </c>
      <c r="Q52" s="225"/>
      <c r="R52" s="225"/>
      <c r="S52" s="225"/>
      <c r="T52" s="225"/>
      <c r="U52" s="225"/>
      <c r="V52" s="225"/>
      <c r="W52" s="225"/>
      <c r="X52" s="226"/>
      <c r="Y52" s="240"/>
      <c r="Z52" s="370" t="str">
        <f t="shared" si="4"/>
        <v>9.3</v>
      </c>
      <c r="AA52" s="38" t="str">
        <f t="shared" si="4"/>
        <v>DISSOLVING GRADES</v>
      </c>
      <c r="AB52" s="55" t="s">
        <v>61</v>
      </c>
      <c r="AC52" s="277">
        <f>IF(ISNUMBER('JQ1|Primary Products|Production'!D64+D52-H52),'JQ1|Primary Products|Production'!D64+D52-H52,IF(ISNUMBER(H52-D52),"NT " &amp; H52-D52,"…"))</f>
        <v>0</v>
      </c>
      <c r="AD52" s="289">
        <f>IF(ISNUMBER('JQ1|Primary Products|Production'!E64+F52-J52),'JQ1|Primary Products|Production'!E64+F52-J52,IF(ISNUMBER(J52-F52),"NT " &amp; J52-F52,"…"))</f>
        <v>0</v>
      </c>
    </row>
    <row r="53" spans="1:2594" s="125" customFormat="1" ht="15" customHeight="1" x14ac:dyDescent="0.15">
      <c r="A53" s="614" t="s">
        <v>223</v>
      </c>
      <c r="B53" s="122" t="s">
        <v>43</v>
      </c>
      <c r="C53" s="133" t="s">
        <v>61</v>
      </c>
      <c r="D53" s="124">
        <v>0.52</v>
      </c>
      <c r="E53" s="124">
        <v>1403.12</v>
      </c>
      <c r="F53" s="124">
        <v>0.28000000000000003</v>
      </c>
      <c r="G53" s="124">
        <v>655.58</v>
      </c>
      <c r="H53" s="124">
        <v>0.02</v>
      </c>
      <c r="I53" s="124">
        <v>10.050000000000001</v>
      </c>
      <c r="J53" s="124">
        <v>0</v>
      </c>
      <c r="K53" s="157">
        <v>1.4400000000000002</v>
      </c>
      <c r="L53" s="238"/>
      <c r="M53" s="239"/>
      <c r="N53" s="135" t="str">
        <f t="shared" si="11"/>
        <v>10</v>
      </c>
      <c r="O53" s="127" t="str">
        <f t="shared" si="12"/>
        <v xml:space="preserve">OTHER PULP </v>
      </c>
      <c r="P53" s="133" t="s">
        <v>61</v>
      </c>
      <c r="Q53" s="460">
        <f>D53-(D54+D55)</f>
        <v>0</v>
      </c>
      <c r="R53" s="223">
        <f t="shared" ref="R53:X53" si="33">E53-(E54+E55)</f>
        <v>0</v>
      </c>
      <c r="S53" s="223">
        <f t="shared" si="33"/>
        <v>0</v>
      </c>
      <c r="T53" s="223">
        <f t="shared" si="33"/>
        <v>0</v>
      </c>
      <c r="U53" s="223">
        <f t="shared" si="33"/>
        <v>0</v>
      </c>
      <c r="V53" s="223">
        <f t="shared" si="33"/>
        <v>0</v>
      </c>
      <c r="W53" s="223">
        <f t="shared" si="33"/>
        <v>0</v>
      </c>
      <c r="X53" s="224">
        <f t="shared" si="33"/>
        <v>0</v>
      </c>
      <c r="Y53" s="260"/>
      <c r="Z53" s="269" t="str">
        <f t="shared" si="4"/>
        <v>10</v>
      </c>
      <c r="AA53" s="127" t="str">
        <f t="shared" si="4"/>
        <v xml:space="preserve">OTHER PULP </v>
      </c>
      <c r="AB53" s="133" t="s">
        <v>61</v>
      </c>
      <c r="AC53" s="273">
        <f>IF(ISNUMBER('JQ1|Primary Products|Production'!D65+D53-H53),'JQ1|Primary Products|Production'!D65+D53-H53,IF(ISNUMBER(H53-D53),"NT " &amp; H53-D53,"…"))</f>
        <v>0.5</v>
      </c>
      <c r="AD53" s="274">
        <f>IF(ISNUMBER('JQ1|Primary Products|Production'!E65+F53-J53),'JQ1|Primary Products|Production'!E65+F53-J53,IF(ISNUMBER(J53-F53),"NT " &amp; J53-F53,"…"))</f>
        <v>0.28000000000000003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</row>
    <row r="54" spans="1:2594" s="18" customFormat="1" ht="15" customHeight="1" x14ac:dyDescent="0.15">
      <c r="A54" s="609" t="s">
        <v>224</v>
      </c>
      <c r="B54" s="41" t="s">
        <v>54</v>
      </c>
      <c r="C54" s="51" t="s">
        <v>61</v>
      </c>
      <c r="D54" s="52">
        <v>0.05</v>
      </c>
      <c r="E54" s="52">
        <v>120.03</v>
      </c>
      <c r="F54" s="52">
        <v>0.02</v>
      </c>
      <c r="G54" s="52">
        <v>68.209999999999994</v>
      </c>
      <c r="H54" s="52">
        <v>0.02</v>
      </c>
      <c r="I54" s="52">
        <v>10.050000000000001</v>
      </c>
      <c r="J54" s="52">
        <v>0</v>
      </c>
      <c r="K54" s="160">
        <v>1.1200000000000001</v>
      </c>
      <c r="L54" s="238"/>
      <c r="M54" s="239"/>
      <c r="N54" s="35" t="str">
        <f t="shared" si="11"/>
        <v>10.1</v>
      </c>
      <c r="O54" s="41" t="str">
        <f t="shared" si="12"/>
        <v>PULP FROM FIBRES OTHER THAN WOOD</v>
      </c>
      <c r="P54" s="51" t="s">
        <v>61</v>
      </c>
      <c r="Q54" s="217"/>
      <c r="R54" s="217"/>
      <c r="S54" s="217"/>
      <c r="T54" s="217"/>
      <c r="U54" s="217"/>
      <c r="V54" s="217"/>
      <c r="W54" s="217"/>
      <c r="X54" s="218"/>
      <c r="Y54" s="240"/>
      <c r="Z54" s="371" t="str">
        <f t="shared" si="4"/>
        <v>10.1</v>
      </c>
      <c r="AA54" s="41" t="str">
        <f t="shared" si="4"/>
        <v>PULP FROM FIBRES OTHER THAN WOOD</v>
      </c>
      <c r="AB54" s="51" t="s">
        <v>61</v>
      </c>
      <c r="AC54" s="278">
        <f>IF(ISNUMBER('JQ1|Primary Products|Production'!D66+D54-H54),'JQ1|Primary Products|Production'!D66+D54-H54,IF(ISNUMBER(H54-D54),"NT " &amp; H54-D54,"…"))</f>
        <v>3.0000000000000002E-2</v>
      </c>
      <c r="AD54" s="289">
        <f>IF(ISNUMBER('JQ1|Primary Products|Production'!E66+F54-J54),'JQ1|Primary Products|Production'!E66+F54-J54,IF(ISNUMBER(J54-F54),"NT " &amp; J54-F54,"…"))</f>
        <v>0.02</v>
      </c>
    </row>
    <row r="55" spans="1:2594" s="18" customFormat="1" ht="15" customHeight="1" x14ac:dyDescent="0.15">
      <c r="A55" s="613" t="s">
        <v>156</v>
      </c>
      <c r="B55" s="44" t="s">
        <v>44</v>
      </c>
      <c r="C55" s="51" t="s">
        <v>61</v>
      </c>
      <c r="D55" s="52">
        <v>0.47</v>
      </c>
      <c r="E55" s="52">
        <v>1283.0899999999999</v>
      </c>
      <c r="F55" s="52">
        <v>0.26</v>
      </c>
      <c r="G55" s="52">
        <v>587.37</v>
      </c>
      <c r="H55" s="52">
        <v>0</v>
      </c>
      <c r="I55" s="52">
        <v>0</v>
      </c>
      <c r="J55" s="52">
        <v>0</v>
      </c>
      <c r="K55" s="160">
        <v>0.32</v>
      </c>
      <c r="L55" s="238"/>
      <c r="M55" s="239"/>
      <c r="N55" s="36" t="str">
        <f t="shared" si="11"/>
        <v>10.2</v>
      </c>
      <c r="O55" s="44" t="str">
        <f t="shared" si="12"/>
        <v>RECOVERED FIBRE PULP</v>
      </c>
      <c r="P55" s="51" t="s">
        <v>61</v>
      </c>
      <c r="Q55" s="217"/>
      <c r="R55" s="217"/>
      <c r="S55" s="217"/>
      <c r="T55" s="217"/>
      <c r="U55" s="217"/>
      <c r="V55" s="217"/>
      <c r="W55" s="217"/>
      <c r="X55" s="218"/>
      <c r="Y55" s="240"/>
      <c r="Z55" s="370" t="str">
        <f t="shared" si="4"/>
        <v>10.2</v>
      </c>
      <c r="AA55" s="44" t="str">
        <f t="shared" si="4"/>
        <v>RECOVERED FIBRE PULP</v>
      </c>
      <c r="AB55" s="51" t="s">
        <v>61</v>
      </c>
      <c r="AC55" s="277">
        <f>IF(ISNUMBER('JQ1|Primary Products|Production'!D67+D55-H55),'JQ1|Primary Products|Production'!D67+D55-H55,IF(ISNUMBER(H55-D55),"NT " &amp; H55-D55,"…"))</f>
        <v>0.47</v>
      </c>
      <c r="AD55" s="289">
        <f>IF(ISNUMBER('JQ1|Primary Products|Production'!E67+F55-J55),'JQ1|Primary Products|Production'!E67+F55-J55,IF(ISNUMBER(J55-F55),"NT " &amp; J55-F55,"…"))</f>
        <v>0.26</v>
      </c>
    </row>
    <row r="56" spans="1:2594" s="125" customFormat="1" ht="15" customHeight="1" x14ac:dyDescent="0.15">
      <c r="A56" s="618" t="s">
        <v>225</v>
      </c>
      <c r="B56" s="137" t="s">
        <v>37</v>
      </c>
      <c r="C56" s="138" t="s">
        <v>61</v>
      </c>
      <c r="D56" s="128">
        <v>4.8499999999999996</v>
      </c>
      <c r="E56" s="128">
        <v>1389.69</v>
      </c>
      <c r="F56" s="128">
        <v>4.26</v>
      </c>
      <c r="G56" s="128">
        <v>1281.77</v>
      </c>
      <c r="H56" s="128">
        <v>44.83</v>
      </c>
      <c r="I56" s="128">
        <v>11790.9</v>
      </c>
      <c r="J56" s="128">
        <v>47.24</v>
      </c>
      <c r="K56" s="164">
        <v>13590.09</v>
      </c>
      <c r="L56" s="238"/>
      <c r="M56" s="239"/>
      <c r="N56" s="136" t="str">
        <f t="shared" si="11"/>
        <v>11</v>
      </c>
      <c r="O56" s="132" t="str">
        <f t="shared" si="12"/>
        <v>RECOVERED PAPER</v>
      </c>
      <c r="P56" s="138" t="s">
        <v>61</v>
      </c>
      <c r="Q56" s="221"/>
      <c r="R56" s="221"/>
      <c r="S56" s="221"/>
      <c r="T56" s="221"/>
      <c r="U56" s="221"/>
      <c r="V56" s="221"/>
      <c r="W56" s="221"/>
      <c r="X56" s="222"/>
      <c r="Y56" s="240"/>
      <c r="Z56" s="268" t="str">
        <f t="shared" si="4"/>
        <v>11</v>
      </c>
      <c r="AA56" s="132" t="str">
        <f t="shared" si="4"/>
        <v>RECOVERED PAPER</v>
      </c>
      <c r="AB56" s="138" t="s">
        <v>61</v>
      </c>
      <c r="AC56" s="276">
        <f>IF(ISNUMBER('JQ1|Primary Products|Production'!D68+D56-H56),'JQ1|Primary Products|Production'!D68+D56-H56,IF(ISNUMBER(H56-D56),"NT " &amp; H56-D56,"…"))</f>
        <v>15.020000000000003</v>
      </c>
      <c r="AD56" s="274">
        <f>IF(ISNUMBER('JQ1|Primary Products|Production'!E68+F56-J56),'JQ1|Primary Products|Production'!E68+F56-J56,IF(ISNUMBER(J56-F56),"NT " &amp; J56-F56,"…"))</f>
        <v>17.020000000000003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</row>
    <row r="57" spans="1:2594" s="125" customFormat="1" ht="15" customHeight="1" x14ac:dyDescent="0.15">
      <c r="A57" s="614" t="s">
        <v>226</v>
      </c>
      <c r="B57" s="137" t="s">
        <v>38</v>
      </c>
      <c r="C57" s="138" t="s">
        <v>61</v>
      </c>
      <c r="D57" s="128">
        <v>97.41</v>
      </c>
      <c r="E57" s="128">
        <v>167830.89</v>
      </c>
      <c r="F57" s="128">
        <v>97.99</v>
      </c>
      <c r="G57" s="128">
        <v>170449.13</v>
      </c>
      <c r="H57" s="128">
        <v>78.930000000000007</v>
      </c>
      <c r="I57" s="128">
        <v>118341.72</v>
      </c>
      <c r="J57" s="128">
        <v>105.13000000000002</v>
      </c>
      <c r="K57" s="164">
        <v>148613.51999999999</v>
      </c>
      <c r="L57" s="238"/>
      <c r="M57" s="239"/>
      <c r="N57" s="134" t="str">
        <f t="shared" si="11"/>
        <v>12</v>
      </c>
      <c r="O57" s="122" t="str">
        <f t="shared" si="12"/>
        <v>PAPER AND PAPERBOARD</v>
      </c>
      <c r="P57" s="138" t="s">
        <v>61</v>
      </c>
      <c r="Q57" s="460">
        <f>D57-(D58+D63+D64+D69)</f>
        <v>0</v>
      </c>
      <c r="R57" s="223">
        <f t="shared" ref="R57:X57" si="34">E57-(E58+E63+E64+E69)</f>
        <v>0</v>
      </c>
      <c r="S57" s="223">
        <f t="shared" si="34"/>
        <v>0</v>
      </c>
      <c r="T57" s="223">
        <f t="shared" si="34"/>
        <v>0</v>
      </c>
      <c r="U57" s="223">
        <f t="shared" si="34"/>
        <v>0</v>
      </c>
      <c r="V57" s="223">
        <f t="shared" si="34"/>
        <v>0</v>
      </c>
      <c r="W57" s="223">
        <f t="shared" si="34"/>
        <v>0</v>
      </c>
      <c r="X57" s="224">
        <f t="shared" si="34"/>
        <v>0</v>
      </c>
      <c r="Y57" s="260"/>
      <c r="Z57" s="269" t="str">
        <f t="shared" si="4"/>
        <v>12</v>
      </c>
      <c r="AA57" s="122" t="str">
        <f t="shared" si="4"/>
        <v>PAPER AND PAPERBOARD</v>
      </c>
      <c r="AB57" s="138" t="s">
        <v>61</v>
      </c>
      <c r="AC57" s="276">
        <f>IF(ISNUMBER('JQ1|Primary Products|Production'!D69+D57-H57),'JQ1|Primary Products|Production'!D69+D57-H57,IF(ISNUMBER(H57-D57),"NT " &amp; H57-D57,"…"))</f>
        <v>115.613</v>
      </c>
      <c r="AD57" s="274">
        <f>IF(ISNUMBER('JQ1|Primary Products|Production'!E69+F57-J57),'JQ1|Primary Products|Production'!E69+F57-J57,IF(ISNUMBER(J57-F57),"NT " &amp; J57-F57,"…"))</f>
        <v>106.85999999999999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</row>
    <row r="58" spans="1:2594" s="18" customFormat="1" ht="15" customHeight="1" x14ac:dyDescent="0.15">
      <c r="A58" s="615" t="s">
        <v>157</v>
      </c>
      <c r="B58" s="41" t="s">
        <v>46</v>
      </c>
      <c r="C58" s="140" t="s">
        <v>61</v>
      </c>
      <c r="D58" s="50">
        <v>41.43</v>
      </c>
      <c r="E58" s="50">
        <v>60721.37</v>
      </c>
      <c r="F58" s="50">
        <v>40.64</v>
      </c>
      <c r="G58" s="50">
        <v>61160.84</v>
      </c>
      <c r="H58" s="50">
        <v>1.87</v>
      </c>
      <c r="I58" s="50">
        <v>2877.95</v>
      </c>
      <c r="J58" s="50">
        <v>1.7600000000000002</v>
      </c>
      <c r="K58" s="162">
        <v>2831.44</v>
      </c>
      <c r="L58" s="238"/>
      <c r="M58" s="239"/>
      <c r="N58" s="6" t="str">
        <f t="shared" si="11"/>
        <v>12.1</v>
      </c>
      <c r="O58" s="41" t="str">
        <f t="shared" si="12"/>
        <v>GRAPHIC PAPERS</v>
      </c>
      <c r="P58" s="140" t="s">
        <v>61</v>
      </c>
      <c r="Q58" s="564">
        <f>D58-(D59+D60+D61+D62)</f>
        <v>0</v>
      </c>
      <c r="R58" s="227">
        <f t="shared" ref="R58:X58" si="35">E58-(E59+E60+E61+E62)</f>
        <v>0</v>
      </c>
      <c r="S58" s="227">
        <f t="shared" si="35"/>
        <v>0</v>
      </c>
      <c r="T58" s="227">
        <f t="shared" si="35"/>
        <v>0</v>
      </c>
      <c r="U58" s="227">
        <f t="shared" si="35"/>
        <v>0</v>
      </c>
      <c r="V58" s="227">
        <f t="shared" si="35"/>
        <v>0</v>
      </c>
      <c r="W58" s="227">
        <f t="shared" si="35"/>
        <v>0</v>
      </c>
      <c r="X58" s="228">
        <f t="shared" si="35"/>
        <v>0</v>
      </c>
      <c r="Y58" s="260"/>
      <c r="Z58" s="371" t="str">
        <f t="shared" si="4"/>
        <v>12.1</v>
      </c>
      <c r="AA58" s="41" t="str">
        <f t="shared" si="4"/>
        <v>GRAPHIC PAPERS</v>
      </c>
      <c r="AB58" s="140" t="s">
        <v>61</v>
      </c>
      <c r="AC58" s="367">
        <f>IF(ISNUMBER('JQ1|Primary Products|Production'!D70+D58-H58),'JQ1|Primary Products|Production'!D70+D58-H58,IF(ISNUMBER(H58-D58),"NT " &amp; H58-D58,"…"))</f>
        <v>40.313000000000002</v>
      </c>
      <c r="AD58" s="289">
        <f>IF(ISNUMBER('JQ1|Primary Products|Production'!E70+F58-J58),'JQ1|Primary Products|Production'!E70+F58-J58,IF(ISNUMBER(J58-F58),"NT " &amp; J58-F58,"…"))</f>
        <v>39.880000000000003</v>
      </c>
    </row>
    <row r="59" spans="1:2594" s="18" customFormat="1" ht="15" customHeight="1" x14ac:dyDescent="0.15">
      <c r="A59" s="615" t="s">
        <v>227</v>
      </c>
      <c r="B59" s="39" t="s">
        <v>39</v>
      </c>
      <c r="C59" s="51" t="s">
        <v>61</v>
      </c>
      <c r="D59" s="52">
        <v>7.05</v>
      </c>
      <c r="E59" s="52">
        <v>6235.69</v>
      </c>
      <c r="F59" s="52">
        <v>6.02</v>
      </c>
      <c r="G59" s="52">
        <v>5353.24</v>
      </c>
      <c r="H59" s="52">
        <v>0.03</v>
      </c>
      <c r="I59" s="52">
        <v>36.69</v>
      </c>
      <c r="J59" s="52">
        <v>0.12</v>
      </c>
      <c r="K59" s="160">
        <v>128.27000000000001</v>
      </c>
      <c r="L59" s="238"/>
      <c r="M59" s="239"/>
      <c r="N59" s="6" t="str">
        <f t="shared" si="11"/>
        <v>12.1.1</v>
      </c>
      <c r="O59" s="39" t="str">
        <f t="shared" si="12"/>
        <v>NEWSPRINT</v>
      </c>
      <c r="P59" s="51" t="s">
        <v>61</v>
      </c>
      <c r="Q59" s="217"/>
      <c r="R59" s="217"/>
      <c r="S59" s="217"/>
      <c r="T59" s="217"/>
      <c r="U59" s="217"/>
      <c r="V59" s="217"/>
      <c r="W59" s="217"/>
      <c r="X59" s="218"/>
      <c r="Y59" s="240"/>
      <c r="Z59" s="371" t="str">
        <f t="shared" si="4"/>
        <v>12.1.1</v>
      </c>
      <c r="AA59" s="39" t="str">
        <f t="shared" si="4"/>
        <v>NEWSPRINT</v>
      </c>
      <c r="AB59" s="51" t="s">
        <v>61</v>
      </c>
      <c r="AC59" s="367">
        <f>IF(ISNUMBER('JQ1|Primary Products|Production'!D71+D59-H59),'JQ1|Primary Products|Production'!D71+D59-H59,IF(ISNUMBER(H59-D59),"NT " &amp; H59-D59,"…"))</f>
        <v>7.42</v>
      </c>
      <c r="AD59" s="289">
        <f>IF(ISNUMBER('JQ1|Primary Products|Production'!E71+F59-J59),'JQ1|Primary Products|Production'!E71+F59-J59,IF(ISNUMBER(J59-F59),"NT " &amp; J59-F59,"…"))</f>
        <v>6.8999999999999995</v>
      </c>
    </row>
    <row r="60" spans="1:2594" s="18" customFormat="1" ht="15" customHeight="1" x14ac:dyDescent="0.15">
      <c r="A60" s="615" t="s">
        <v>228</v>
      </c>
      <c r="B60" s="65" t="s">
        <v>47</v>
      </c>
      <c r="C60" s="51" t="s">
        <v>61</v>
      </c>
      <c r="D60" s="52">
        <v>0.7</v>
      </c>
      <c r="E60" s="52">
        <v>1105.6600000000001</v>
      </c>
      <c r="F60" s="52">
        <v>0.65</v>
      </c>
      <c r="G60" s="52">
        <v>1058.58</v>
      </c>
      <c r="H60" s="52">
        <v>0.01</v>
      </c>
      <c r="I60" s="52">
        <v>24.36</v>
      </c>
      <c r="J60" s="52">
        <v>0.01</v>
      </c>
      <c r="K60" s="160">
        <v>42.7</v>
      </c>
      <c r="L60" s="238"/>
      <c r="M60" s="239"/>
      <c r="N60" s="6" t="str">
        <f t="shared" si="11"/>
        <v>12.1.2</v>
      </c>
      <c r="O60" s="39" t="str">
        <f t="shared" si="12"/>
        <v>UNCOATED MECHANICAL</v>
      </c>
      <c r="P60" s="51" t="s">
        <v>61</v>
      </c>
      <c r="Q60" s="217"/>
      <c r="R60" s="217"/>
      <c r="S60" s="217"/>
      <c r="T60" s="217"/>
      <c r="U60" s="217"/>
      <c r="V60" s="217"/>
      <c r="W60" s="217"/>
      <c r="X60" s="218"/>
      <c r="Y60" s="240"/>
      <c r="Z60" s="371" t="str">
        <f t="shared" si="4"/>
        <v>12.1.2</v>
      </c>
      <c r="AA60" s="39" t="str">
        <f t="shared" si="4"/>
        <v>UNCOATED MECHANICAL</v>
      </c>
      <c r="AB60" s="51" t="s">
        <v>61</v>
      </c>
      <c r="AC60" s="367">
        <f>IF(ISNUMBER('JQ1|Primary Products|Production'!D72+D60-H60),'JQ1|Primary Products|Production'!D72+D60-H60,IF(ISNUMBER(H60-D60),"NT " &amp; H60-D60,"…"))</f>
        <v>0.69</v>
      </c>
      <c r="AD60" s="289">
        <f>IF(ISNUMBER('JQ1|Primary Products|Production'!E72+F60-J60),'JQ1|Primary Products|Production'!E72+F60-J60,IF(ISNUMBER(J60-F60),"NT " &amp; J60-F60,"…"))</f>
        <v>0.64</v>
      </c>
    </row>
    <row r="61" spans="1:2594" s="18" customFormat="1" ht="15" customHeight="1" x14ac:dyDescent="0.15">
      <c r="A61" s="615" t="s">
        <v>229</v>
      </c>
      <c r="B61" s="39" t="s">
        <v>48</v>
      </c>
      <c r="C61" s="51" t="s">
        <v>61</v>
      </c>
      <c r="D61" s="52">
        <v>19.03</v>
      </c>
      <c r="E61" s="52">
        <v>28723.3</v>
      </c>
      <c r="F61" s="52">
        <v>19.399999999999999</v>
      </c>
      <c r="G61" s="52">
        <v>29630.79</v>
      </c>
      <c r="H61" s="52">
        <v>1.1000000000000001</v>
      </c>
      <c r="I61" s="52">
        <v>1682.56</v>
      </c>
      <c r="J61" s="52">
        <v>1.01</v>
      </c>
      <c r="K61" s="160">
        <v>1623.16</v>
      </c>
      <c r="L61" s="238"/>
      <c r="M61" s="239"/>
      <c r="N61" s="6" t="str">
        <f t="shared" si="11"/>
        <v>12.1.3</v>
      </c>
      <c r="O61" s="39" t="str">
        <f t="shared" si="12"/>
        <v>UNCOATED WOODFREE</v>
      </c>
      <c r="P61" s="51" t="s">
        <v>61</v>
      </c>
      <c r="Q61" s="217"/>
      <c r="R61" s="217"/>
      <c r="S61" s="217"/>
      <c r="T61" s="217"/>
      <c r="U61" s="217"/>
      <c r="V61" s="217"/>
      <c r="W61" s="217"/>
      <c r="X61" s="218"/>
      <c r="Y61" s="240"/>
      <c r="Z61" s="371" t="str">
        <f t="shared" si="4"/>
        <v>12.1.3</v>
      </c>
      <c r="AA61" s="39" t="str">
        <f t="shared" si="4"/>
        <v>UNCOATED WOODFREE</v>
      </c>
      <c r="AB61" s="51" t="s">
        <v>61</v>
      </c>
      <c r="AC61" s="367">
        <f>IF(ISNUMBER('JQ1|Primary Products|Production'!D73+D61-H61),'JQ1|Primary Products|Production'!D73+D61-H61,IF(ISNUMBER(H61-D61),"NT " &amp; H61-D61,"…"))</f>
        <v>18.27</v>
      </c>
      <c r="AD61" s="289">
        <f>IF(ISNUMBER('JQ1|Primary Products|Production'!E73+F61-J61),'JQ1|Primary Products|Production'!E73+F61-J61,IF(ISNUMBER(J61-F61),"NT " &amp; J61-F61,"…"))</f>
        <v>18.389999999999997</v>
      </c>
    </row>
    <row r="62" spans="1:2594" s="18" customFormat="1" ht="15" customHeight="1" x14ac:dyDescent="0.15">
      <c r="A62" s="615" t="s">
        <v>230</v>
      </c>
      <c r="B62" s="42" t="s">
        <v>49</v>
      </c>
      <c r="C62" s="51" t="s">
        <v>61</v>
      </c>
      <c r="D62" s="52">
        <v>14.65</v>
      </c>
      <c r="E62" s="52">
        <v>24656.720000000001</v>
      </c>
      <c r="F62" s="52">
        <v>14.57</v>
      </c>
      <c r="G62" s="52">
        <v>25118.23</v>
      </c>
      <c r="H62" s="52">
        <v>0.73</v>
      </c>
      <c r="I62" s="52">
        <v>1134.3399999999999</v>
      </c>
      <c r="J62" s="52">
        <v>0.62</v>
      </c>
      <c r="K62" s="160">
        <v>1037.31</v>
      </c>
      <c r="L62" s="238"/>
      <c r="M62" s="239"/>
      <c r="N62" s="6" t="str">
        <f t="shared" si="11"/>
        <v>12.1.4</v>
      </c>
      <c r="O62" s="39" t="str">
        <f t="shared" si="12"/>
        <v>COATED PAPERS</v>
      </c>
      <c r="P62" s="51" t="s">
        <v>61</v>
      </c>
      <c r="Q62" s="217"/>
      <c r="R62" s="217"/>
      <c r="S62" s="217"/>
      <c r="T62" s="217"/>
      <c r="U62" s="217"/>
      <c r="V62" s="217"/>
      <c r="W62" s="217"/>
      <c r="X62" s="218"/>
      <c r="Y62" s="240"/>
      <c r="Z62" s="371" t="str">
        <f t="shared" si="4"/>
        <v>12.1.4</v>
      </c>
      <c r="AA62" s="39" t="str">
        <f t="shared" si="4"/>
        <v>COATED PAPERS</v>
      </c>
      <c r="AB62" s="51" t="s">
        <v>61</v>
      </c>
      <c r="AC62" s="367">
        <f>IF(ISNUMBER('JQ1|Primary Products|Production'!D74+D62-H62),'JQ1|Primary Products|Production'!D74+D62-H62,IF(ISNUMBER(H62-D62),"NT " &amp; H62-D62,"…"))</f>
        <v>13.933</v>
      </c>
      <c r="AD62" s="289">
        <f>IF(ISNUMBER('JQ1|Primary Products|Production'!E74+F62-J62),'JQ1|Primary Products|Production'!E74+F62-J62,IF(ISNUMBER(J62-F62),"NT " &amp; J62-F62,"…"))</f>
        <v>13.950000000000001</v>
      </c>
    </row>
    <row r="63" spans="1:2594" s="18" customFormat="1" ht="15" customHeight="1" x14ac:dyDescent="0.15">
      <c r="A63" s="609">
        <v>12.2</v>
      </c>
      <c r="B63" s="456" t="s">
        <v>151</v>
      </c>
      <c r="C63" s="51" t="s">
        <v>61</v>
      </c>
      <c r="D63" s="52">
        <v>11.06</v>
      </c>
      <c r="E63" s="52">
        <v>19745.61</v>
      </c>
      <c r="F63" s="52">
        <v>11.85</v>
      </c>
      <c r="G63" s="52">
        <v>19944.88</v>
      </c>
      <c r="H63" s="52">
        <v>15.04</v>
      </c>
      <c r="I63" s="52">
        <v>40059.75</v>
      </c>
      <c r="J63" s="52">
        <v>25.12</v>
      </c>
      <c r="K63" s="160">
        <v>44559.17</v>
      </c>
      <c r="L63" s="238"/>
      <c r="M63" s="239"/>
      <c r="N63" s="4">
        <f t="shared" si="11"/>
        <v>12.2</v>
      </c>
      <c r="O63" s="41" t="str">
        <f t="shared" si="12"/>
        <v>HOUSEHOLD AND SANITARY PAPERS</v>
      </c>
      <c r="P63" s="51" t="s">
        <v>61</v>
      </c>
      <c r="Q63" s="217"/>
      <c r="R63" s="217"/>
      <c r="S63" s="217"/>
      <c r="T63" s="217"/>
      <c r="U63" s="217"/>
      <c r="V63" s="217"/>
      <c r="W63" s="217"/>
      <c r="X63" s="218"/>
      <c r="Y63" s="240"/>
      <c r="Z63" s="371">
        <f t="shared" si="4"/>
        <v>12.2</v>
      </c>
      <c r="AA63" s="41" t="str">
        <f t="shared" si="4"/>
        <v>HOUSEHOLD AND SANITARY PAPERS</v>
      </c>
      <c r="AB63" s="51" t="s">
        <v>61</v>
      </c>
      <c r="AC63" s="367">
        <f>IF(ISNUMBER('JQ1|Primary Products|Production'!D75+D63-H63),'JQ1|Primary Products|Production'!D75+D63-H63,IF(ISNUMBER(H63-D63),"NT " &amp; H63-D63,"…"))</f>
        <v>18.920000000000002</v>
      </c>
      <c r="AD63" s="289">
        <f>IF(ISNUMBER('JQ1|Primary Products|Production'!E75+F63-J63),'JQ1|Primary Products|Production'!E75+F63-J63,IF(ISNUMBER(J63-F63),"NT " &amp; J63-F63,"…"))</f>
        <v>13.73</v>
      </c>
    </row>
    <row r="64" spans="1:2594" s="18" customFormat="1" ht="15" customHeight="1" x14ac:dyDescent="0.15">
      <c r="A64" s="615">
        <v>12.3</v>
      </c>
      <c r="B64" s="41" t="s">
        <v>50</v>
      </c>
      <c r="C64" s="140" t="s">
        <v>61</v>
      </c>
      <c r="D64" s="50">
        <v>42.8</v>
      </c>
      <c r="E64" s="50">
        <v>72686.37</v>
      </c>
      <c r="F64" s="50">
        <v>43.480000000000004</v>
      </c>
      <c r="G64" s="50">
        <v>74443.48</v>
      </c>
      <c r="H64" s="50">
        <v>61.38</v>
      </c>
      <c r="I64" s="50">
        <v>70458.950000000012</v>
      </c>
      <c r="J64" s="50">
        <v>77.63000000000001</v>
      </c>
      <c r="K64" s="162">
        <v>96795.449999999983</v>
      </c>
      <c r="L64" s="238"/>
      <c r="M64" s="239"/>
      <c r="N64" s="6">
        <f t="shared" si="11"/>
        <v>12.3</v>
      </c>
      <c r="O64" s="41" t="str">
        <f t="shared" si="12"/>
        <v>PACKAGING MATERIALS</v>
      </c>
      <c r="P64" s="140" t="s">
        <v>61</v>
      </c>
      <c r="Q64" s="563">
        <f>D64-(D65+D66+D67+D68)</f>
        <v>0</v>
      </c>
      <c r="R64" s="219">
        <f t="shared" ref="R64:X64" si="36">E64-(E65+E66+E67+E68)</f>
        <v>0</v>
      </c>
      <c r="S64" s="219">
        <f t="shared" si="36"/>
        <v>0</v>
      </c>
      <c r="T64" s="219">
        <f t="shared" si="36"/>
        <v>0</v>
      </c>
      <c r="U64" s="219">
        <f t="shared" si="36"/>
        <v>0</v>
      </c>
      <c r="V64" s="219">
        <f t="shared" si="36"/>
        <v>0</v>
      </c>
      <c r="W64" s="219">
        <f t="shared" si="36"/>
        <v>0</v>
      </c>
      <c r="X64" s="220">
        <f t="shared" si="36"/>
        <v>0</v>
      </c>
      <c r="Y64" s="260"/>
      <c r="Z64" s="371">
        <f t="shared" si="4"/>
        <v>12.3</v>
      </c>
      <c r="AA64" s="41" t="str">
        <f t="shared" si="4"/>
        <v>PACKAGING MATERIALS</v>
      </c>
      <c r="AB64" s="140" t="s">
        <v>61</v>
      </c>
      <c r="AC64" s="367">
        <f>IF(ISNUMBER('JQ1|Primary Products|Production'!D76+D64-H64),'JQ1|Primary Products|Production'!D76+D64-H64,IF(ISNUMBER(H64-D64),"NT " &amp; H64-D64,"…"))</f>
        <v>53.669999999999995</v>
      </c>
      <c r="AD64" s="289">
        <f>IF(ISNUMBER('JQ1|Primary Products|Production'!E76+F64-J64),'JQ1|Primary Products|Production'!E76+F64-J64,IF(ISNUMBER(J64-F64),"NT " &amp; J64-F64,"…"))</f>
        <v>50.850000000000009</v>
      </c>
    </row>
    <row r="65" spans="1:30" s="18" customFormat="1" ht="15" customHeight="1" x14ac:dyDescent="0.15">
      <c r="A65" s="615" t="s">
        <v>231</v>
      </c>
      <c r="B65" s="39" t="s">
        <v>51</v>
      </c>
      <c r="C65" s="51" t="s">
        <v>61</v>
      </c>
      <c r="D65" s="50">
        <v>5.79</v>
      </c>
      <c r="E65" s="50">
        <v>5075.87</v>
      </c>
      <c r="F65" s="50">
        <v>6.74</v>
      </c>
      <c r="G65" s="57">
        <v>5811.15</v>
      </c>
      <c r="H65" s="52">
        <v>9.56</v>
      </c>
      <c r="I65" s="52">
        <v>6291.67</v>
      </c>
      <c r="J65" s="52">
        <v>12.58</v>
      </c>
      <c r="K65" s="160">
        <v>8695.74</v>
      </c>
      <c r="L65" s="238"/>
      <c r="M65" s="239"/>
      <c r="N65" s="6" t="str">
        <f t="shared" si="11"/>
        <v>12.3.1</v>
      </c>
      <c r="O65" s="39" t="str">
        <f t="shared" si="12"/>
        <v>CASE MATERIALS</v>
      </c>
      <c r="P65" s="51" t="s">
        <v>61</v>
      </c>
      <c r="Q65" s="217"/>
      <c r="R65" s="217"/>
      <c r="S65" s="217"/>
      <c r="T65" s="217"/>
      <c r="U65" s="217"/>
      <c r="V65" s="217"/>
      <c r="W65" s="217"/>
      <c r="X65" s="218"/>
      <c r="Y65" s="240"/>
      <c r="Z65" s="371" t="str">
        <f t="shared" si="4"/>
        <v>12.3.1</v>
      </c>
      <c r="AA65" s="39" t="str">
        <f t="shared" si="4"/>
        <v>CASE MATERIALS</v>
      </c>
      <c r="AB65" s="51" t="s">
        <v>61</v>
      </c>
      <c r="AC65" s="367">
        <f>IF(ISNUMBER('JQ1|Primary Products|Production'!D77+D65-H65),'JQ1|Primary Products|Production'!D77+D65-H65,IF(ISNUMBER(H65-D65),"NT " &amp; H65-D65,"…"))</f>
        <v>7.9500000000000011</v>
      </c>
      <c r="AD65" s="289">
        <f>IF(ISNUMBER('JQ1|Primary Products|Production'!E77+F65-J65),'JQ1|Primary Products|Production'!E77+F65-J65,IF(ISNUMBER(J65-F65),"NT " &amp; J65-F65,"…"))</f>
        <v>9.1600000000000019</v>
      </c>
    </row>
    <row r="66" spans="1:30" s="18" customFormat="1" ht="15" customHeight="1" x14ac:dyDescent="0.15">
      <c r="A66" s="615" t="s">
        <v>232</v>
      </c>
      <c r="B66" s="39" t="s">
        <v>87</v>
      </c>
      <c r="C66" s="51" t="s">
        <v>61</v>
      </c>
      <c r="D66" s="50">
        <v>13.43</v>
      </c>
      <c r="E66" s="50">
        <v>37677.120000000003</v>
      </c>
      <c r="F66" s="50">
        <v>13.64</v>
      </c>
      <c r="G66" s="57">
        <v>38368.81</v>
      </c>
      <c r="H66" s="52">
        <v>0.82</v>
      </c>
      <c r="I66" s="52">
        <v>1079.6400000000001</v>
      </c>
      <c r="J66" s="52">
        <v>1.03</v>
      </c>
      <c r="K66" s="160">
        <v>1462.94</v>
      </c>
      <c r="L66" s="238"/>
      <c r="M66" s="239"/>
      <c r="N66" s="6" t="str">
        <f t="shared" si="11"/>
        <v>12.3.2</v>
      </c>
      <c r="O66" s="39" t="str">
        <f t="shared" si="12"/>
        <v>CARTONBOARD</v>
      </c>
      <c r="P66" s="51" t="s">
        <v>61</v>
      </c>
      <c r="Q66" s="217"/>
      <c r="R66" s="217"/>
      <c r="S66" s="217"/>
      <c r="T66" s="217"/>
      <c r="U66" s="217"/>
      <c r="V66" s="217"/>
      <c r="W66" s="217"/>
      <c r="X66" s="218"/>
      <c r="Y66" s="240"/>
      <c r="Z66" s="371" t="str">
        <f t="shared" si="4"/>
        <v>12.3.2</v>
      </c>
      <c r="AA66" s="39" t="str">
        <f t="shared" si="4"/>
        <v>CARTONBOARD</v>
      </c>
      <c r="AB66" s="51" t="s">
        <v>61</v>
      </c>
      <c r="AC66" s="367">
        <f>IF(ISNUMBER('JQ1|Primary Products|Production'!D78+D66-H66),'JQ1|Primary Products|Production'!D78+D66-H66,IF(ISNUMBER(H66-D66),"NT " &amp; H66-D66,"…"))</f>
        <v>12.61</v>
      </c>
      <c r="AD66" s="289">
        <f>IF(ISNUMBER('JQ1|Primary Products|Production'!E78+F66-J66),'JQ1|Primary Products|Production'!E78+F66-J66,IF(ISNUMBER(J66-F66),"NT " &amp; J66-F66,"…"))</f>
        <v>12.610000000000001</v>
      </c>
    </row>
    <row r="67" spans="1:30" s="18" customFormat="1" ht="15" customHeight="1" x14ac:dyDescent="0.15">
      <c r="A67" s="615" t="s">
        <v>233</v>
      </c>
      <c r="B67" s="39" t="s">
        <v>52</v>
      </c>
      <c r="C67" s="51" t="s">
        <v>61</v>
      </c>
      <c r="D67" s="52">
        <v>21.04</v>
      </c>
      <c r="E67" s="52">
        <v>27836.34</v>
      </c>
      <c r="F67" s="52">
        <v>20.53</v>
      </c>
      <c r="G67" s="52">
        <v>27961.13</v>
      </c>
      <c r="H67" s="58">
        <v>50.99</v>
      </c>
      <c r="I67" s="58">
        <v>63073.87</v>
      </c>
      <c r="J67" s="58">
        <v>64.010000000000005</v>
      </c>
      <c r="K67" s="165">
        <v>86629.34</v>
      </c>
      <c r="L67" s="238"/>
      <c r="M67" s="239"/>
      <c r="N67" s="6" t="str">
        <f t="shared" si="11"/>
        <v>12.3.3</v>
      </c>
      <c r="O67" s="39" t="str">
        <f t="shared" si="12"/>
        <v>WRAPPING PAPERS</v>
      </c>
      <c r="P67" s="51" t="s">
        <v>61</v>
      </c>
      <c r="Q67" s="217"/>
      <c r="R67" s="217"/>
      <c r="S67" s="217"/>
      <c r="T67" s="217"/>
      <c r="U67" s="217"/>
      <c r="V67" s="217"/>
      <c r="W67" s="217"/>
      <c r="X67" s="218"/>
      <c r="Y67" s="240"/>
      <c r="Z67" s="371" t="str">
        <f t="shared" si="4"/>
        <v>12.3.3</v>
      </c>
      <c r="AA67" s="39" t="str">
        <f t="shared" si="4"/>
        <v>WRAPPING PAPERS</v>
      </c>
      <c r="AB67" s="51" t="s">
        <v>61</v>
      </c>
      <c r="AC67" s="367">
        <f>IF(ISNUMBER('JQ1|Primary Products|Production'!D79+D67-H67),'JQ1|Primary Products|Production'!D79+D67-H67,IF(ISNUMBER(H67-D67),"NT " &amp; H67-D67,"…"))</f>
        <v>30.579999999999991</v>
      </c>
      <c r="AD67" s="289">
        <f>IF(ISNUMBER('JQ1|Primary Products|Production'!E79+F67-J67),'JQ1|Primary Products|Production'!E79+F67-J67,IF(ISNUMBER(J67-F67),"NT " &amp; J67-F67,"…"))</f>
        <v>26.519999999999996</v>
      </c>
    </row>
    <row r="68" spans="1:30" s="18" customFormat="1" ht="15" customHeight="1" x14ac:dyDescent="0.15">
      <c r="A68" s="615" t="s">
        <v>234</v>
      </c>
      <c r="B68" s="42" t="s">
        <v>53</v>
      </c>
      <c r="C68" s="51" t="s">
        <v>61</v>
      </c>
      <c r="D68" s="52">
        <v>2.54</v>
      </c>
      <c r="E68" s="52">
        <v>2097.04</v>
      </c>
      <c r="F68" s="52">
        <v>2.57</v>
      </c>
      <c r="G68" s="52">
        <v>2302.39</v>
      </c>
      <c r="H68" s="52">
        <v>0.01</v>
      </c>
      <c r="I68" s="52">
        <v>13.77</v>
      </c>
      <c r="J68" s="52">
        <v>0.01</v>
      </c>
      <c r="K68" s="160">
        <v>7.43</v>
      </c>
      <c r="L68" s="238"/>
      <c r="M68" s="239"/>
      <c r="N68" s="6" t="str">
        <f t="shared" si="11"/>
        <v>12.3.4</v>
      </c>
      <c r="O68" s="39" t="str">
        <f t="shared" si="12"/>
        <v>OTHER PAPERS MAINLY FOR PACKAGING</v>
      </c>
      <c r="P68" s="51" t="s">
        <v>61</v>
      </c>
      <c r="Q68" s="217"/>
      <c r="R68" s="217"/>
      <c r="S68" s="217"/>
      <c r="T68" s="217"/>
      <c r="U68" s="217"/>
      <c r="V68" s="217"/>
      <c r="W68" s="217"/>
      <c r="X68" s="218"/>
      <c r="Y68" s="240"/>
      <c r="Z68" s="371" t="str">
        <f t="shared" si="4"/>
        <v>12.3.4</v>
      </c>
      <c r="AA68" s="39" t="str">
        <f t="shared" si="4"/>
        <v>OTHER PAPERS MAINLY FOR PACKAGING</v>
      </c>
      <c r="AB68" s="51" t="s">
        <v>61</v>
      </c>
      <c r="AC68" s="367">
        <f>IF(ISNUMBER('JQ1|Primary Products|Production'!D80+D68-H68),'JQ1|Primary Products|Production'!D80+D68-H68,IF(ISNUMBER(H68-D68),"NT " &amp; H68-D68,"…"))</f>
        <v>2.5300000000000002</v>
      </c>
      <c r="AD68" s="289">
        <f>IF(ISNUMBER('JQ1|Primary Products|Production'!E80+F68-J68),'JQ1|Primary Products|Production'!E80+F68-J68,IF(ISNUMBER(J68-F68),"NT " &amp; J68-F68,"…"))</f>
        <v>2.56</v>
      </c>
    </row>
    <row r="69" spans="1:30" s="18" customFormat="1" ht="15" customHeight="1" thickBot="1" x14ac:dyDescent="0.2">
      <c r="A69" s="619">
        <v>12.4</v>
      </c>
      <c r="B69" s="166" t="s">
        <v>152</v>
      </c>
      <c r="C69" s="167" t="s">
        <v>61</v>
      </c>
      <c r="D69" s="168">
        <v>2.12</v>
      </c>
      <c r="E69" s="168">
        <v>14677.54</v>
      </c>
      <c r="F69" s="168">
        <v>2.02</v>
      </c>
      <c r="G69" s="168">
        <v>14899.93</v>
      </c>
      <c r="H69" s="168">
        <v>0.64</v>
      </c>
      <c r="I69" s="168">
        <v>4945.07</v>
      </c>
      <c r="J69" s="168">
        <v>0.62</v>
      </c>
      <c r="K69" s="169">
        <v>4427.46</v>
      </c>
      <c r="L69" s="238"/>
      <c r="M69" s="239"/>
      <c r="N69" s="33">
        <f t="shared" si="11"/>
        <v>12.4</v>
      </c>
      <c r="O69" s="46" t="str">
        <f t="shared" si="12"/>
        <v>OTHER PAPER AND PAPERBOARD N.E.S. (NOT ELSEWHERE SPECIFIED)</v>
      </c>
      <c r="P69" s="167" t="s">
        <v>61</v>
      </c>
      <c r="Q69" s="231"/>
      <c r="R69" s="231"/>
      <c r="S69" s="231"/>
      <c r="T69" s="231"/>
      <c r="U69" s="231"/>
      <c r="V69" s="231"/>
      <c r="W69" s="231"/>
      <c r="X69" s="232"/>
      <c r="Y69" s="240"/>
      <c r="Z69" s="373">
        <f t="shared" si="4"/>
        <v>12.4</v>
      </c>
      <c r="AA69" s="46" t="str">
        <f t="shared" si="4"/>
        <v>OTHER PAPER AND PAPERBOARD N.E.S. (NOT ELSEWHERE SPECIFIED)</v>
      </c>
      <c r="AB69" s="167" t="s">
        <v>61</v>
      </c>
      <c r="AC69" s="280">
        <f>IF(ISNUMBER('JQ1|Primary Products|Production'!D81+D69-H69),'JQ1|Primary Products|Production'!D81+D69-H69,IF(ISNUMBER(H69-D69),"NT " &amp; H69-D69,"…"))</f>
        <v>2.71</v>
      </c>
      <c r="AD69" s="458">
        <f>IF(ISNUMBER('JQ1|Primary Products|Production'!E81+F69-J69),'JQ1|Primary Products|Production'!E81+F69-J69,IF(ISNUMBER(J69-F69),"NT " &amp; J69-F69,"…"))</f>
        <v>2.4</v>
      </c>
    </row>
    <row r="70" spans="1:30" ht="21" customHeight="1" thickTop="1" x14ac:dyDescent="0.2">
      <c r="A70" s="101"/>
      <c r="B70" s="240" t="s">
        <v>102</v>
      </c>
      <c r="C70" s="299"/>
      <c r="D70" s="672"/>
      <c r="E70" s="672"/>
      <c r="F70" s="672"/>
      <c r="G70" s="672"/>
      <c r="H70" s="672"/>
      <c r="I70" s="672"/>
      <c r="J70" s="672"/>
      <c r="K70" s="672"/>
      <c r="M70" s="20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30" ht="12.75" customHeight="1" x14ac:dyDescent="0.2">
      <c r="A71" s="95"/>
      <c r="B71" s="300"/>
      <c r="C71" s="95"/>
      <c r="D71" s="673"/>
      <c r="E71" s="673"/>
      <c r="F71" s="673"/>
      <c r="G71" s="673"/>
      <c r="H71" s="673"/>
      <c r="I71" s="673"/>
      <c r="J71" s="673"/>
      <c r="K71" s="673"/>
      <c r="M71" s="20"/>
      <c r="N71" s="233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</row>
    <row r="72" spans="1:30" ht="12.75" customHeight="1" x14ac:dyDescent="0.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M72" s="20"/>
      <c r="N72" s="233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</row>
    <row r="73" spans="1:30" ht="12.75" customHeight="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M73" s="20"/>
      <c r="N73" s="233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</row>
    <row r="74" spans="1:30" ht="12.75" customHeight="1" x14ac:dyDescent="0.2">
      <c r="A74" s="95"/>
      <c r="C74" s="95"/>
      <c r="D74" s="95"/>
      <c r="E74" s="95"/>
      <c r="F74" s="95"/>
      <c r="G74" s="95"/>
      <c r="H74" s="95"/>
      <c r="I74" s="95"/>
      <c r="J74" s="95"/>
      <c r="K74" s="95"/>
      <c r="M74" s="20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</row>
    <row r="75" spans="1:30" ht="12.75" customHeight="1" x14ac:dyDescent="0.2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M75" s="20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30" ht="12.75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M76" s="20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</row>
    <row r="77" spans="1:30" ht="12.75" customHeight="1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M77" s="20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30" ht="12.75" customHeight="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spans="1:30" ht="12.75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</row>
    <row r="80" spans="1:30" ht="12.75" customHeight="1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</row>
    <row r="81" spans="1:27" ht="12.75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</row>
    <row r="82" spans="1:27" ht="12.75" customHeight="1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</row>
    <row r="83" spans="1:27" ht="12.75" customHeight="1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</row>
    <row r="84" spans="1:27" ht="12.75" customHeight="1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</row>
    <row r="85" spans="1:27" ht="12.75" customHeight="1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</row>
    <row r="86" spans="1:27" ht="12.75" customHeight="1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</row>
    <row r="87" spans="1:27" ht="12.75" customHeight="1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</row>
    <row r="88" spans="1:27" ht="12.75" customHeight="1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</row>
    <row r="89" spans="1:27" ht="12.75" customHeight="1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 ht="12.75" customHeight="1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 ht="12.75" customHeight="1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</row>
    <row r="92" spans="1:27" ht="12.75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</row>
    <row r="93" spans="1:27" ht="12.75" customHeight="1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</row>
    <row r="94" spans="1:27" ht="12.75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</row>
    <row r="95" spans="1:27" ht="12.75" customHeight="1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 ht="12.75" customHeight="1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</row>
    <row r="97" spans="1:50" ht="12.75" customHeight="1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</row>
    <row r="98" spans="1:50" ht="12.75" customHeight="1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</row>
    <row r="99" spans="1:50" ht="12.75" customHeight="1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</row>
    <row r="100" spans="1:50" ht="12.75" customHeight="1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U100" s="16" t="s">
        <v>0</v>
      </c>
      <c r="AV100" s="16" t="s">
        <v>0</v>
      </c>
      <c r="AW100" s="16" t="s">
        <v>0</v>
      </c>
      <c r="AX100" s="16" t="s">
        <v>0</v>
      </c>
    </row>
    <row r="101" spans="1:50" ht="12.75" customHeight="1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2" fitToWidth="0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="80" zoomScaleNormal="80" zoomScaleSheetLayoutView="100" workbookViewId="0">
      <selection activeCell="E9" sqref="E9"/>
    </sheetView>
  </sheetViews>
  <sheetFormatPr defaultColWidth="9.625" defaultRowHeight="12.75" customHeight="1" x14ac:dyDescent="0.2"/>
  <cols>
    <col min="1" max="1" width="11.25" style="9" customWidth="1"/>
    <col min="2" max="2" width="68.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02" customWidth="1"/>
    <col min="10" max="10" width="69.375" style="102" customWidth="1"/>
    <col min="11" max="14" width="14.75" style="102" customWidth="1"/>
    <col min="15" max="16384" width="9.625" style="10"/>
  </cols>
  <sheetData>
    <row r="1" spans="1:14" s="61" customFormat="1" ht="12.75" customHeight="1" thickBot="1" x14ac:dyDescent="0.25">
      <c r="A1" s="103"/>
      <c r="B1" s="104"/>
      <c r="C1" s="86"/>
      <c r="D1" s="86">
        <v>62</v>
      </c>
      <c r="E1" s="86">
        <v>91</v>
      </c>
      <c r="F1" s="86">
        <v>91</v>
      </c>
      <c r="I1" s="208"/>
      <c r="J1" s="208"/>
      <c r="K1" s="208"/>
      <c r="L1" s="208"/>
      <c r="M1" s="208"/>
      <c r="N1" s="208"/>
    </row>
    <row r="2" spans="1:14" ht="17.100000000000001" customHeight="1" x14ac:dyDescent="0.2">
      <c r="A2" s="87"/>
      <c r="B2" s="362"/>
      <c r="C2" s="19"/>
      <c r="D2" s="314" t="s">
        <v>31</v>
      </c>
      <c r="E2" s="693" t="s">
        <v>304</v>
      </c>
      <c r="F2" s="666" t="s">
        <v>306</v>
      </c>
      <c r="G2" s="11"/>
      <c r="H2" s="12"/>
      <c r="L2" s="375" t="str">
        <f>D2</f>
        <v xml:space="preserve">Country: </v>
      </c>
      <c r="M2" s="374"/>
    </row>
    <row r="3" spans="1:14" ht="17.100000000000001" customHeight="1" x14ac:dyDescent="0.2">
      <c r="A3" s="88"/>
      <c r="B3" s="20"/>
      <c r="C3" s="20"/>
      <c r="D3" s="315" t="s">
        <v>14</v>
      </c>
      <c r="E3" s="312"/>
      <c r="F3" s="694"/>
      <c r="G3" s="11"/>
      <c r="H3" s="13"/>
    </row>
    <row r="4" spans="1:14" ht="17.100000000000001" customHeight="1" x14ac:dyDescent="0.2">
      <c r="A4" s="88"/>
      <c r="B4" s="20"/>
      <c r="C4" s="109"/>
      <c r="D4" s="695"/>
      <c r="E4" s="312"/>
      <c r="F4" s="316"/>
      <c r="G4" s="11"/>
      <c r="H4" s="13"/>
    </row>
    <row r="5" spans="1:14" ht="17.100000000000001" customHeight="1" x14ac:dyDescent="0.2">
      <c r="A5" s="88"/>
      <c r="B5" s="20"/>
      <c r="C5" s="20"/>
      <c r="D5" s="315" t="s">
        <v>10</v>
      </c>
      <c r="E5" s="696"/>
      <c r="F5" s="694"/>
      <c r="G5" s="11"/>
      <c r="H5" s="14"/>
    </row>
    <row r="6" spans="1:14" ht="17.100000000000001" customHeight="1" x14ac:dyDescent="0.2">
      <c r="A6" s="88"/>
      <c r="B6" s="740" t="s">
        <v>281</v>
      </c>
      <c r="C6" s="749"/>
      <c r="D6" s="317"/>
      <c r="E6" s="312"/>
      <c r="F6" s="316"/>
      <c r="G6" s="11"/>
      <c r="H6" s="14"/>
    </row>
    <row r="7" spans="1:14" ht="17.100000000000001" customHeight="1" x14ac:dyDescent="0.2">
      <c r="A7" s="88"/>
      <c r="B7" s="750"/>
      <c r="C7" s="749"/>
      <c r="D7" s="317"/>
      <c r="E7" s="312"/>
      <c r="F7" s="316"/>
      <c r="G7" s="11"/>
      <c r="H7" s="14"/>
    </row>
    <row r="8" spans="1:14" ht="17.100000000000001" customHeight="1" x14ac:dyDescent="0.2">
      <c r="A8" s="88"/>
      <c r="B8" s="751" t="s">
        <v>279</v>
      </c>
      <c r="C8" s="752"/>
      <c r="D8" s="698" t="s">
        <v>11</v>
      </c>
      <c r="E8" s="669"/>
      <c r="F8" s="670"/>
      <c r="G8" s="11"/>
      <c r="H8" s="14"/>
    </row>
    <row r="9" spans="1:14" ht="21" customHeight="1" x14ac:dyDescent="0.2">
      <c r="A9" s="88"/>
      <c r="B9" s="742" t="s">
        <v>45</v>
      </c>
      <c r="C9" s="742"/>
      <c r="D9" s="302" t="s">
        <v>13</v>
      </c>
      <c r="E9" s="671"/>
      <c r="F9" s="316"/>
      <c r="G9" s="11"/>
      <c r="H9" s="14"/>
    </row>
    <row r="10" spans="1:14" ht="17.100000000000001" customHeight="1" x14ac:dyDescent="0.2">
      <c r="A10" s="88"/>
      <c r="B10" s="110"/>
      <c r="C10" s="110"/>
      <c r="D10" s="242"/>
      <c r="E10" s="243"/>
      <c r="F10" s="244"/>
      <c r="G10" s="11"/>
      <c r="H10" s="14"/>
      <c r="I10" s="763" t="s">
        <v>282</v>
      </c>
      <c r="J10" s="763"/>
    </row>
    <row r="11" spans="1:14" ht="20.25" x14ac:dyDescent="0.25">
      <c r="A11" s="88"/>
      <c r="B11" s="110"/>
      <c r="C11" s="291" t="s">
        <v>82</v>
      </c>
      <c r="D11" s="292" t="s">
        <v>307</v>
      </c>
      <c r="E11" s="143" t="s">
        <v>0</v>
      </c>
      <c r="F11" s="144"/>
      <c r="G11" s="11"/>
      <c r="H11" s="14"/>
      <c r="I11" s="763"/>
      <c r="J11" s="763"/>
      <c r="K11" s="759" t="s">
        <v>69</v>
      </c>
      <c r="L11" s="760"/>
      <c r="M11" s="20"/>
    </row>
    <row r="12" spans="1:14" ht="17.100000000000001" customHeight="1" thickBot="1" x14ac:dyDescent="0.25">
      <c r="A12" s="89"/>
      <c r="B12" s="363"/>
      <c r="C12" s="105"/>
      <c r="D12" s="245" t="s">
        <v>0</v>
      </c>
      <c r="E12" s="20"/>
      <c r="F12" s="111"/>
      <c r="G12" s="11"/>
      <c r="H12" s="14"/>
    </row>
    <row r="13" spans="1:14" s="92" customFormat="1" ht="17.45" customHeight="1" x14ac:dyDescent="0.25">
      <c r="A13" s="281" t="s">
        <v>15</v>
      </c>
      <c r="B13" s="281" t="s">
        <v>15</v>
      </c>
      <c r="C13" s="727" t="s">
        <v>67</v>
      </c>
      <c r="D13" s="730"/>
      <c r="E13" s="727" t="s">
        <v>68</v>
      </c>
      <c r="F13" s="761"/>
      <c r="G13" s="90"/>
      <c r="H13" s="91"/>
      <c r="I13" s="417" t="s">
        <v>15</v>
      </c>
      <c r="J13" s="418" t="str">
        <f>B13</f>
        <v>Product</v>
      </c>
      <c r="K13" s="757" t="str">
        <f>C13</f>
        <v>I M P O R T  V A L U E</v>
      </c>
      <c r="L13" s="762"/>
      <c r="M13" s="757" t="str">
        <f>E13</f>
        <v xml:space="preserve">E X P O R T  V A L U E </v>
      </c>
      <c r="N13" s="758"/>
    </row>
    <row r="14" spans="1:14" s="95" customFormat="1" ht="20.25" customHeight="1" x14ac:dyDescent="0.2">
      <c r="A14" s="295" t="s">
        <v>25</v>
      </c>
      <c r="B14" s="295" t="s">
        <v>0</v>
      </c>
      <c r="C14" s="293">
        <v>2016</v>
      </c>
      <c r="D14" s="293">
        <f>C14+1</f>
        <v>2017</v>
      </c>
      <c r="E14" s="293">
        <f>C14</f>
        <v>2016</v>
      </c>
      <c r="F14" s="294">
        <f>D14</f>
        <v>2017</v>
      </c>
      <c r="G14" s="93"/>
      <c r="H14" s="93"/>
      <c r="I14" s="7" t="s">
        <v>6</v>
      </c>
      <c r="J14" s="288"/>
      <c r="K14" s="146">
        <f>C14</f>
        <v>2016</v>
      </c>
      <c r="L14" s="146">
        <f>D14</f>
        <v>2017</v>
      </c>
      <c r="M14" s="146">
        <f>E14</f>
        <v>2016</v>
      </c>
      <c r="N14" s="419">
        <f>F14</f>
        <v>2017</v>
      </c>
    </row>
    <row r="15" spans="1:14" s="95" customFormat="1" ht="21.75" customHeight="1" x14ac:dyDescent="0.2">
      <c r="A15" s="569">
        <v>13</v>
      </c>
      <c r="B15" s="753" t="s">
        <v>133</v>
      </c>
      <c r="C15" s="754"/>
      <c r="D15" s="754"/>
      <c r="E15" s="754"/>
      <c r="F15" s="755"/>
      <c r="G15" s="94"/>
      <c r="H15" s="94"/>
      <c r="I15" s="570">
        <f t="shared" ref="I15:J34" si="0">A15</f>
        <v>13</v>
      </c>
      <c r="J15" s="756" t="str">
        <f t="shared" si="0"/>
        <v>SECONDARY WOOD PRODUCTS</v>
      </c>
      <c r="K15" s="754"/>
      <c r="L15" s="754"/>
      <c r="M15" s="754"/>
      <c r="N15" s="755"/>
    </row>
    <row r="16" spans="1:14" s="18" customFormat="1" ht="21.75" customHeight="1" x14ac:dyDescent="0.15">
      <c r="A16" s="620">
        <v>13.1</v>
      </c>
      <c r="B16" s="96" t="s">
        <v>134</v>
      </c>
      <c r="C16" s="675">
        <v>5618.91</v>
      </c>
      <c r="D16" s="676">
        <v>6351.7000000000007</v>
      </c>
      <c r="E16" s="677">
        <v>45634.97</v>
      </c>
      <c r="F16" s="678">
        <v>56000.08</v>
      </c>
      <c r="G16" s="17"/>
      <c r="H16" s="17"/>
      <c r="I16" s="420">
        <f t="shared" si="0"/>
        <v>13.1</v>
      </c>
      <c r="J16" s="37" t="str">
        <f t="shared" si="0"/>
        <v>FURTHER PROCESSED SAWNWOOD</v>
      </c>
      <c r="K16" s="567">
        <f>C16-(C17+C18)</f>
        <v>0</v>
      </c>
      <c r="L16" s="567">
        <f>D16-(D17+D18)</f>
        <v>0</v>
      </c>
      <c r="M16" s="567">
        <f>E16-(E17+E18)</f>
        <v>0</v>
      </c>
      <c r="N16" s="568">
        <f>F16-(F17+F18)</f>
        <v>0</v>
      </c>
    </row>
    <row r="17" spans="1:14" s="18" customFormat="1" ht="21.75" customHeight="1" x14ac:dyDescent="0.15">
      <c r="A17" s="620" t="s">
        <v>236</v>
      </c>
      <c r="B17" s="282" t="s">
        <v>3</v>
      </c>
      <c r="C17" s="679">
        <v>1400.83</v>
      </c>
      <c r="D17" s="679">
        <v>2947.78</v>
      </c>
      <c r="E17" s="680">
        <v>900.19</v>
      </c>
      <c r="F17" s="681">
        <v>990.18</v>
      </c>
      <c r="G17" s="17"/>
      <c r="H17" s="17"/>
      <c r="I17" s="420" t="str">
        <f t="shared" si="0"/>
        <v>13.1.C</v>
      </c>
      <c r="J17" s="660" t="str">
        <f t="shared" si="0"/>
        <v>Coniferous</v>
      </c>
      <c r="K17" s="246" t="s">
        <v>0</v>
      </c>
      <c r="L17" s="247"/>
      <c r="M17" s="247"/>
      <c r="N17" s="218"/>
    </row>
    <row r="18" spans="1:14" s="18" customFormat="1" ht="21.75" customHeight="1" x14ac:dyDescent="0.15">
      <c r="A18" s="620" t="s">
        <v>237</v>
      </c>
      <c r="B18" s="282" t="s">
        <v>64</v>
      </c>
      <c r="C18" s="682">
        <v>4218.08</v>
      </c>
      <c r="D18" s="682">
        <v>3403.92</v>
      </c>
      <c r="E18" s="677">
        <v>44734.78</v>
      </c>
      <c r="F18" s="678">
        <v>55009.9</v>
      </c>
      <c r="G18" s="17"/>
      <c r="H18" s="17"/>
      <c r="I18" s="420" t="str">
        <f t="shared" si="0"/>
        <v>13.1.NC</v>
      </c>
      <c r="J18" s="660" t="str">
        <f t="shared" si="0"/>
        <v>Non-coniferous</v>
      </c>
      <c r="K18" s="246" t="s">
        <v>0</v>
      </c>
      <c r="L18" s="247"/>
      <c r="M18" s="247"/>
      <c r="N18" s="218"/>
    </row>
    <row r="19" spans="1:14" s="18" customFormat="1" ht="21.75" customHeight="1" x14ac:dyDescent="0.15">
      <c r="A19" s="621" t="s">
        <v>238</v>
      </c>
      <c r="B19" s="283" t="s">
        <v>63</v>
      </c>
      <c r="C19" s="676">
        <v>364.18</v>
      </c>
      <c r="D19" s="676">
        <v>412.76</v>
      </c>
      <c r="E19" s="677">
        <v>1.27</v>
      </c>
      <c r="F19" s="678">
        <v>0.91</v>
      </c>
      <c r="G19" s="17"/>
      <c r="H19" s="17"/>
      <c r="I19" s="420" t="str">
        <f t="shared" si="0"/>
        <v>13.1.NC.T</v>
      </c>
      <c r="J19" s="42" t="str">
        <f t="shared" si="0"/>
        <v>of which: Tropical</v>
      </c>
      <c r="K19" s="256" t="str">
        <f>IF(AND(ISNUMBER(C19/C18),C19&gt;C18),"&gt; 11.1.NC !!","")</f>
        <v/>
      </c>
      <c r="L19" s="467" t="str">
        <f>IF(AND(ISNUMBER(D19/D18),D19&gt;D18),"&gt; 11.1.NC !!","")</f>
        <v/>
      </c>
      <c r="M19" s="467" t="str">
        <f>IF(AND(ISNUMBER(E19/E18),E19&gt;E18),"&gt; 11.1.NC !!","")</f>
        <v/>
      </c>
      <c r="N19" s="226" t="str">
        <f>IF(AND(ISNUMBER(F19/F18),F19&gt;F18),"&gt; 11.1.NC !!","")</f>
        <v/>
      </c>
    </row>
    <row r="20" spans="1:14" s="18" customFormat="1" ht="21.75" customHeight="1" x14ac:dyDescent="0.15">
      <c r="A20" s="620">
        <v>13.2</v>
      </c>
      <c r="B20" s="377" t="s">
        <v>135</v>
      </c>
      <c r="C20" s="680">
        <v>4835.04</v>
      </c>
      <c r="D20" s="676">
        <v>5551.12</v>
      </c>
      <c r="E20" s="680">
        <v>19335.05</v>
      </c>
      <c r="F20" s="678">
        <v>25705.599999999999</v>
      </c>
      <c r="G20" s="17"/>
      <c r="H20" s="17"/>
      <c r="I20" s="420">
        <f t="shared" si="0"/>
        <v>13.2</v>
      </c>
      <c r="J20" s="98" t="str">
        <f t="shared" si="0"/>
        <v>WOODEN WRAPPING AND PACKAGING MATERIAL</v>
      </c>
      <c r="K20" s="217"/>
      <c r="L20" s="247"/>
      <c r="M20" s="247"/>
      <c r="N20" s="218"/>
    </row>
    <row r="21" spans="1:14" s="18" customFormat="1" ht="21.75" customHeight="1" x14ac:dyDescent="0.15">
      <c r="A21" s="621">
        <v>13.3</v>
      </c>
      <c r="B21" s="119" t="s">
        <v>136</v>
      </c>
      <c r="C21" s="680">
        <v>2492.17</v>
      </c>
      <c r="D21" s="676">
        <v>2436.85</v>
      </c>
      <c r="E21" s="680">
        <v>1056.56</v>
      </c>
      <c r="F21" s="678">
        <v>562.57000000000005</v>
      </c>
      <c r="G21" s="17"/>
      <c r="H21" s="17"/>
      <c r="I21" s="420">
        <f t="shared" si="0"/>
        <v>13.3</v>
      </c>
      <c r="J21" s="98" t="str">
        <f t="shared" si="0"/>
        <v>WOOD PRODUCTS FOR DOMESTIC/DECORATIVE USE</v>
      </c>
      <c r="K21" s="217"/>
      <c r="L21" s="247"/>
      <c r="M21" s="247"/>
      <c r="N21" s="218"/>
    </row>
    <row r="22" spans="1:14" s="18" customFormat="1" ht="21.75" customHeight="1" x14ac:dyDescent="0.15">
      <c r="A22" s="620">
        <v>13.4</v>
      </c>
      <c r="B22" s="377" t="s">
        <v>138</v>
      </c>
      <c r="C22" s="680">
        <v>13481.1</v>
      </c>
      <c r="D22" s="676">
        <v>14748.25</v>
      </c>
      <c r="E22" s="680">
        <v>63562.25</v>
      </c>
      <c r="F22" s="678">
        <v>70532.710000000006</v>
      </c>
      <c r="G22" s="17"/>
      <c r="H22" s="17"/>
      <c r="I22" s="420">
        <f t="shared" si="0"/>
        <v>13.4</v>
      </c>
      <c r="J22" s="98" t="str">
        <f t="shared" si="0"/>
        <v>BUILDER’S JOINERY AND CARPENTRY OF WOOD</v>
      </c>
      <c r="K22" s="217"/>
      <c r="L22" s="247"/>
      <c r="M22" s="247"/>
      <c r="N22" s="218"/>
    </row>
    <row r="23" spans="1:14" s="18" customFormat="1" ht="21.75" customHeight="1" x14ac:dyDescent="0.15">
      <c r="A23" s="620">
        <v>13.5</v>
      </c>
      <c r="B23" s="284" t="s">
        <v>139</v>
      </c>
      <c r="C23" s="680">
        <v>91891.71</v>
      </c>
      <c r="D23" s="676">
        <v>86465.58</v>
      </c>
      <c r="E23" s="680">
        <v>435936.15</v>
      </c>
      <c r="F23" s="678">
        <v>491072.02</v>
      </c>
      <c r="G23" s="17"/>
      <c r="H23" s="17"/>
      <c r="I23" s="420">
        <f t="shared" si="0"/>
        <v>13.5</v>
      </c>
      <c r="J23" s="119" t="str">
        <f t="shared" si="0"/>
        <v>WOODEN FURNITURE</v>
      </c>
      <c r="K23" s="225"/>
      <c r="L23" s="467"/>
      <c r="M23" s="467"/>
      <c r="N23" s="226"/>
    </row>
    <row r="24" spans="1:14" s="18" customFormat="1" ht="21.75" customHeight="1" x14ac:dyDescent="0.15">
      <c r="A24" s="620">
        <v>13.6</v>
      </c>
      <c r="B24" s="622" t="s">
        <v>239</v>
      </c>
      <c r="C24" s="677">
        <v>319.76</v>
      </c>
      <c r="D24" s="676">
        <v>11.09</v>
      </c>
      <c r="E24" s="677">
        <v>15881.55</v>
      </c>
      <c r="F24" s="678">
        <v>12613.31</v>
      </c>
      <c r="G24" s="17"/>
      <c r="H24" s="17"/>
      <c r="I24" s="420">
        <f t="shared" si="0"/>
        <v>13.6</v>
      </c>
      <c r="J24" s="98" t="str">
        <f t="shared" si="0"/>
        <v>PREFABRICATED BUILDINGS OF WOOD</v>
      </c>
      <c r="K24" s="217"/>
      <c r="L24" s="247"/>
      <c r="M24" s="247"/>
      <c r="N24" s="218"/>
    </row>
    <row r="25" spans="1:14" s="18" customFormat="1" ht="21.75" customHeight="1" x14ac:dyDescent="0.15">
      <c r="A25" s="621">
        <v>13.7</v>
      </c>
      <c r="B25" s="623" t="s">
        <v>137</v>
      </c>
      <c r="C25" s="680">
        <v>6814.99</v>
      </c>
      <c r="D25" s="676">
        <v>7965.89</v>
      </c>
      <c r="E25" s="680">
        <v>8836.1299999999992</v>
      </c>
      <c r="F25" s="678">
        <v>319.97000000000003</v>
      </c>
      <c r="G25" s="17"/>
      <c r="H25" s="17"/>
      <c r="I25" s="420">
        <f>A25</f>
        <v>13.7</v>
      </c>
      <c r="J25" s="98" t="str">
        <f>B25</f>
        <v>OTHER MANUFACTURED WOOD PRODUCTS</v>
      </c>
      <c r="K25" s="217"/>
      <c r="L25" s="247"/>
      <c r="M25" s="247"/>
      <c r="N25" s="218"/>
    </row>
    <row r="26" spans="1:14" s="18" customFormat="1" ht="21.75" customHeight="1" x14ac:dyDescent="0.15">
      <c r="A26" s="624">
        <v>14</v>
      </c>
      <c r="B26" s="674" t="s">
        <v>140</v>
      </c>
      <c r="C26" s="683"/>
      <c r="D26" s="683"/>
      <c r="E26" s="683"/>
      <c r="F26" s="684"/>
      <c r="G26" s="17"/>
      <c r="H26" s="17"/>
      <c r="I26" s="569">
        <f t="shared" si="0"/>
        <v>14</v>
      </c>
      <c r="J26" s="756" t="str">
        <f t="shared" si="0"/>
        <v>SECONDARY PAPER PRODUCTS</v>
      </c>
      <c r="K26" s="754" t="s">
        <v>0</v>
      </c>
      <c r="L26" s="754" t="s">
        <v>0</v>
      </c>
      <c r="M26" s="754" t="s">
        <v>0</v>
      </c>
      <c r="N26" s="755" t="s">
        <v>0</v>
      </c>
    </row>
    <row r="27" spans="1:14" s="18" customFormat="1" ht="21.75" customHeight="1" x14ac:dyDescent="0.15">
      <c r="A27" s="620">
        <v>14.1</v>
      </c>
      <c r="B27" s="97" t="s">
        <v>141</v>
      </c>
      <c r="C27" s="677">
        <v>3266.76</v>
      </c>
      <c r="D27" s="676">
        <v>3518.3</v>
      </c>
      <c r="E27" s="677">
        <v>61.94</v>
      </c>
      <c r="F27" s="678">
        <v>71.14</v>
      </c>
      <c r="G27" s="17"/>
      <c r="H27" s="17"/>
      <c r="I27" s="420">
        <f t="shared" si="0"/>
        <v>14.1</v>
      </c>
      <c r="J27" s="37" t="str">
        <f t="shared" si="0"/>
        <v>COMPOSITE PAPER AND PAPERBOARD</v>
      </c>
      <c r="K27" s="217"/>
      <c r="L27" s="247"/>
      <c r="M27" s="247"/>
      <c r="N27" s="218"/>
    </row>
    <row r="28" spans="1:14" s="18" customFormat="1" ht="21.75" customHeight="1" x14ac:dyDescent="0.15">
      <c r="A28" s="620">
        <v>14.2</v>
      </c>
      <c r="B28" s="625" t="s">
        <v>142</v>
      </c>
      <c r="C28" s="677">
        <v>13256.11</v>
      </c>
      <c r="D28" s="676">
        <v>14430.04</v>
      </c>
      <c r="E28" s="677">
        <v>614.72</v>
      </c>
      <c r="F28" s="678">
        <v>780.74</v>
      </c>
      <c r="G28" s="17"/>
      <c r="H28" s="17"/>
      <c r="I28" s="420">
        <f t="shared" si="0"/>
        <v>14.2</v>
      </c>
      <c r="J28" s="37" t="str">
        <f t="shared" si="0"/>
        <v>SPECIAL COATED PAPER AND PULP PRODUCTS</v>
      </c>
      <c r="K28" s="217"/>
      <c r="L28" s="247"/>
      <c r="M28" s="247"/>
      <c r="N28" s="218"/>
    </row>
    <row r="29" spans="1:14" s="18" customFormat="1" ht="21.75" customHeight="1" x14ac:dyDescent="0.15">
      <c r="A29" s="620">
        <v>14.3</v>
      </c>
      <c r="B29" s="625" t="s">
        <v>143</v>
      </c>
      <c r="C29" s="685">
        <v>30264.720000000001</v>
      </c>
      <c r="D29" s="676">
        <v>31069.83</v>
      </c>
      <c r="E29" s="685">
        <v>40059.75</v>
      </c>
      <c r="F29" s="678">
        <v>35551.43</v>
      </c>
      <c r="G29" s="17"/>
      <c r="H29" s="17"/>
      <c r="I29" s="420">
        <f t="shared" si="0"/>
        <v>14.3</v>
      </c>
      <c r="J29" s="37" t="str">
        <f t="shared" si="0"/>
        <v>HOUSEHOLD AND SANITARY PAPER, READY FOR USE</v>
      </c>
      <c r="K29" s="217"/>
      <c r="L29" s="247"/>
      <c r="M29" s="247"/>
      <c r="N29" s="218"/>
    </row>
    <row r="30" spans="1:14" s="18" customFormat="1" ht="21.75" customHeight="1" x14ac:dyDescent="0.15">
      <c r="A30" s="620">
        <v>14.4</v>
      </c>
      <c r="B30" s="97" t="s">
        <v>144</v>
      </c>
      <c r="C30" s="677">
        <v>58886.39</v>
      </c>
      <c r="D30" s="676">
        <v>61863.5</v>
      </c>
      <c r="E30" s="677">
        <v>28739.53</v>
      </c>
      <c r="F30" s="678">
        <v>28930.18</v>
      </c>
      <c r="G30" s="17"/>
      <c r="H30" s="17"/>
      <c r="I30" s="420">
        <f t="shared" si="0"/>
        <v>14.4</v>
      </c>
      <c r="J30" s="45" t="str">
        <f t="shared" si="0"/>
        <v>PACKAGING CARTONS, BOXES ETC.</v>
      </c>
      <c r="K30" s="225"/>
      <c r="L30" s="467"/>
      <c r="M30" s="467"/>
      <c r="N30" s="226"/>
    </row>
    <row r="31" spans="1:14" s="18" customFormat="1" ht="21.75" customHeight="1" x14ac:dyDescent="0.15">
      <c r="A31" s="626">
        <v>14.5</v>
      </c>
      <c r="B31" s="99" t="s">
        <v>145</v>
      </c>
      <c r="C31" s="677">
        <v>36306.49</v>
      </c>
      <c r="D31" s="676">
        <v>38806.6</v>
      </c>
      <c r="E31" s="677">
        <v>4777.7299999999996</v>
      </c>
      <c r="F31" s="678">
        <v>5471.19</v>
      </c>
      <c r="G31" s="17"/>
      <c r="H31" s="17"/>
      <c r="I31" s="420">
        <f t="shared" si="0"/>
        <v>14.5</v>
      </c>
      <c r="J31" s="287" t="str">
        <f t="shared" si="0"/>
        <v>OTHER ARTICLES OF PAPER AND PAPERBOARD, READY FOR USE</v>
      </c>
      <c r="K31" s="217" t="str">
        <f>IF(AND(ISNUMBER(SUM(C32:C34)),ISNUMBER(C31)),IF(C31&lt;SUM(C32:C34),"&lt; subitems!","OK"),"")</f>
        <v>OK</v>
      </c>
      <c r="L31" s="247" t="str">
        <f>IF(AND(ISNUMBER(SUM(D32:D34)),ISNUMBER(D31)),IF(D31&lt;SUM(D32:D34),"&lt; subitems!","OK"),"")</f>
        <v>OK</v>
      </c>
      <c r="M31" s="247" t="str">
        <f>IF(AND(ISNUMBER(SUM(E32:E34)),ISNUMBER(E31)),IF(E31&lt;SUM(E32:E34),"&lt; subitems!","OK"),"")</f>
        <v>OK</v>
      </c>
      <c r="N31" s="218" t="str">
        <f>IF(AND(ISNUMBER(SUM(F32:F34)),ISNUMBER(F31)),IF(F31&lt;SUM(F32:F34),"&lt; subitems!","OK"),"")</f>
        <v>OK</v>
      </c>
    </row>
    <row r="32" spans="1:14" s="18" customFormat="1" ht="21.75" customHeight="1" x14ac:dyDescent="0.15">
      <c r="A32" s="620" t="s">
        <v>240</v>
      </c>
      <c r="B32" s="285" t="s">
        <v>146</v>
      </c>
      <c r="C32" s="677">
        <v>958.99</v>
      </c>
      <c r="D32" s="676">
        <v>778.62</v>
      </c>
      <c r="E32" s="677">
        <v>25.43</v>
      </c>
      <c r="F32" s="678">
        <v>34.58</v>
      </c>
      <c r="G32" s="17"/>
      <c r="H32" s="17"/>
      <c r="I32" s="420" t="str">
        <f t="shared" si="0"/>
        <v>14.5.1</v>
      </c>
      <c r="J32" s="41" t="str">
        <f t="shared" si="0"/>
        <v>of which: PRINTING AND WRITING PAPER, READY FOR USE</v>
      </c>
      <c r="K32" s="217"/>
      <c r="L32" s="247"/>
      <c r="M32" s="247"/>
      <c r="N32" s="218"/>
    </row>
    <row r="33" spans="1:14" s="18" customFormat="1" ht="21.75" customHeight="1" x14ac:dyDescent="0.15">
      <c r="A33" s="620" t="s">
        <v>241</v>
      </c>
      <c r="B33" s="285" t="s">
        <v>147</v>
      </c>
      <c r="C33" s="677">
        <v>2223.52</v>
      </c>
      <c r="D33" s="676">
        <v>2291.11</v>
      </c>
      <c r="E33" s="677">
        <v>68.27</v>
      </c>
      <c r="F33" s="678">
        <v>110.17</v>
      </c>
      <c r="G33" s="17"/>
      <c r="H33" s="17"/>
      <c r="I33" s="420" t="str">
        <f t="shared" si="0"/>
        <v>14.5.2</v>
      </c>
      <c r="J33" s="41" t="str">
        <f t="shared" si="0"/>
        <v>of which: ARTICLES, MOULDED OR PRESSED FROM PULP</v>
      </c>
      <c r="K33" s="217"/>
      <c r="L33" s="247"/>
      <c r="M33" s="247"/>
      <c r="N33" s="218"/>
    </row>
    <row r="34" spans="1:14" s="18" customFormat="1" ht="21.75" customHeight="1" thickBot="1" x14ac:dyDescent="0.2">
      <c r="A34" s="627" t="s">
        <v>242</v>
      </c>
      <c r="B34" s="286" t="s">
        <v>148</v>
      </c>
      <c r="C34" s="686">
        <v>700.27</v>
      </c>
      <c r="D34" s="687">
        <v>2017.53</v>
      </c>
      <c r="E34" s="688">
        <v>0.54</v>
      </c>
      <c r="F34" s="689">
        <v>0.14000000000000001</v>
      </c>
      <c r="G34" s="17"/>
      <c r="H34" s="17"/>
      <c r="I34" s="421" t="str">
        <f t="shared" si="0"/>
        <v>14.5.3</v>
      </c>
      <c r="J34" s="100" t="str">
        <f t="shared" si="0"/>
        <v>of which: FILTER PAPER AND PAPERBOARD, READY FOR USE</v>
      </c>
      <c r="K34" s="231"/>
      <c r="L34" s="422"/>
      <c r="M34" s="422"/>
      <c r="N34" s="232"/>
    </row>
    <row r="35" spans="1:14" ht="15" customHeight="1" x14ac:dyDescent="0.25">
      <c r="A35" s="101"/>
      <c r="B35" s="301"/>
      <c r="C35" s="301"/>
      <c r="D35" s="94"/>
      <c r="E35" s="94"/>
      <c r="F35" s="94"/>
      <c r="G35" s="11"/>
      <c r="H35" s="11"/>
      <c r="I35" s="175" t="s">
        <v>0</v>
      </c>
    </row>
    <row r="36" spans="1:14" ht="12.75" customHeight="1" x14ac:dyDescent="0.2">
      <c r="A36" s="101"/>
      <c r="B36" s="300"/>
      <c r="C36" s="95"/>
      <c r="D36" s="95"/>
      <c r="E36" s="95"/>
      <c r="F36" s="95"/>
      <c r="G36" s="11"/>
      <c r="H36" s="11"/>
    </row>
    <row r="37" spans="1:14" ht="12.75" customHeight="1" x14ac:dyDescent="0.2">
      <c r="A37" s="101"/>
      <c r="B37" s="95"/>
      <c r="C37" s="95"/>
      <c r="D37" s="95"/>
      <c r="E37" s="95"/>
      <c r="F37" s="95"/>
      <c r="G37" s="11"/>
      <c r="H37" s="11"/>
    </row>
    <row r="38" spans="1:14" ht="12.75" customHeight="1" x14ac:dyDescent="0.2">
      <c r="A38" s="101"/>
      <c r="B38" s="95"/>
      <c r="C38" s="95"/>
      <c r="D38" s="95"/>
      <c r="E38" s="95"/>
      <c r="F38" s="95"/>
      <c r="G38" s="11"/>
      <c r="H38" s="11"/>
    </row>
    <row r="39" spans="1:14" ht="12.75" customHeight="1" x14ac:dyDescent="0.2">
      <c r="A39" s="101"/>
      <c r="B39" s="95"/>
      <c r="C39" s="95"/>
      <c r="D39" s="95"/>
      <c r="E39" s="95"/>
      <c r="F39" s="95"/>
      <c r="G39" s="11"/>
      <c r="H39" s="11"/>
    </row>
    <row r="40" spans="1:14" ht="12.75" customHeight="1" x14ac:dyDescent="0.2">
      <c r="A40" s="101"/>
      <c r="B40" s="95"/>
      <c r="C40" s="95"/>
      <c r="D40" s="95"/>
      <c r="E40" s="95"/>
      <c r="F40" s="95"/>
      <c r="G40" s="11"/>
      <c r="H40" s="11"/>
    </row>
    <row r="41" spans="1:14" ht="12.75" customHeight="1" x14ac:dyDescent="0.2">
      <c r="A41" s="101"/>
      <c r="B41" s="95"/>
      <c r="C41" s="95"/>
      <c r="D41" s="95"/>
      <c r="E41" s="95"/>
      <c r="F41" s="95"/>
      <c r="G41" s="11"/>
      <c r="H41" s="11"/>
    </row>
    <row r="42" spans="1:14" ht="12.75" customHeight="1" x14ac:dyDescent="0.2">
      <c r="A42" s="101"/>
      <c r="B42" s="95"/>
      <c r="C42" s="95"/>
      <c r="D42" s="95"/>
      <c r="E42" s="95"/>
      <c r="F42" s="95"/>
      <c r="G42" s="11"/>
      <c r="H42" s="11"/>
    </row>
    <row r="43" spans="1:14" ht="12.75" customHeight="1" x14ac:dyDescent="0.2">
      <c r="A43" s="101"/>
      <c r="B43" s="95"/>
      <c r="C43" s="95"/>
      <c r="D43" s="95"/>
      <c r="E43" s="95"/>
      <c r="F43" s="95"/>
    </row>
    <row r="44" spans="1:14" ht="12.75" customHeight="1" x14ac:dyDescent="0.2">
      <c r="A44" s="101"/>
      <c r="B44" s="95"/>
      <c r="C44" s="95"/>
      <c r="D44" s="95"/>
      <c r="E44" s="95"/>
      <c r="F44" s="95"/>
    </row>
    <row r="45" spans="1:14" ht="12.75" customHeight="1" x14ac:dyDescent="0.2">
      <c r="A45" s="101"/>
      <c r="B45" s="95"/>
      <c r="C45" s="95"/>
      <c r="D45" s="95"/>
      <c r="E45" s="95"/>
      <c r="F45" s="95"/>
    </row>
    <row r="65" spans="13:16" ht="12.75" customHeight="1" x14ac:dyDescent="0.2">
      <c r="M65" s="248" t="s">
        <v>0</v>
      </c>
      <c r="N65" s="248" t="s">
        <v>0</v>
      </c>
      <c r="O65" s="16" t="s">
        <v>0</v>
      </c>
      <c r="P65" s="16" t="s">
        <v>0</v>
      </c>
    </row>
  </sheetData>
  <mergeCells count="12">
    <mergeCell ref="J26:N26"/>
    <mergeCell ref="M13:N13"/>
    <mergeCell ref="K11:L11"/>
    <mergeCell ref="C13:D13"/>
    <mergeCell ref="E13:F13"/>
    <mergeCell ref="K13:L13"/>
    <mergeCell ref="I10:J11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showGridLines="0" tabSelected="1" zoomScale="70" zoomScaleNormal="70" zoomScaleSheetLayoutView="100" workbookViewId="0">
      <selection activeCell="J8" sqref="J8"/>
    </sheetView>
  </sheetViews>
  <sheetFormatPr defaultRowHeight="12" x14ac:dyDescent="0.15"/>
  <cols>
    <col min="1" max="1" width="9.75" customWidth="1"/>
    <col min="2" max="2" width="29" bestFit="1" customWidth="1"/>
    <col min="3" max="3" width="14.62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358" t="s">
        <v>0</v>
      </c>
      <c r="B1" s="318"/>
      <c r="C1" s="318" t="s">
        <v>0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</row>
    <row r="2" spans="1:39" ht="17.100000000000001" customHeight="1" x14ac:dyDescent="0.25">
      <c r="A2" s="378" t="s">
        <v>0</v>
      </c>
      <c r="B2" s="321"/>
      <c r="C2" s="321"/>
      <c r="D2" s="322"/>
      <c r="E2" s="322"/>
      <c r="F2" s="322"/>
      <c r="G2" s="322"/>
      <c r="H2" s="323" t="s">
        <v>62</v>
      </c>
      <c r="I2" s="774" t="s">
        <v>304</v>
      </c>
      <c r="J2" s="775"/>
      <c r="K2" s="361" t="s">
        <v>9</v>
      </c>
      <c r="L2" s="776">
        <v>43223</v>
      </c>
      <c r="M2" s="777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80" t="s">
        <v>0</v>
      </c>
      <c r="AE2" s="320"/>
      <c r="AG2" s="320"/>
      <c r="AH2" s="320"/>
      <c r="AI2" s="320"/>
      <c r="AJ2" s="320"/>
      <c r="AK2" s="320"/>
      <c r="AL2" s="320"/>
      <c r="AM2" s="320"/>
    </row>
    <row r="3" spans="1:39" ht="17.100000000000001" customHeight="1" x14ac:dyDescent="0.25">
      <c r="A3" s="324"/>
      <c r="B3" s="325" t="s">
        <v>0</v>
      </c>
      <c r="C3" s="325"/>
      <c r="D3" s="326"/>
      <c r="E3" s="326"/>
      <c r="F3" s="326"/>
      <c r="G3" s="326"/>
      <c r="H3" s="778" t="s">
        <v>14</v>
      </c>
      <c r="I3" s="701"/>
      <c r="J3" s="701"/>
      <c r="K3" s="328"/>
      <c r="L3" s="697"/>
      <c r="M3" s="33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G3" s="320"/>
      <c r="AH3" s="320"/>
      <c r="AI3" s="320"/>
      <c r="AJ3" s="320"/>
      <c r="AK3" s="320"/>
      <c r="AL3" s="320"/>
      <c r="AM3" s="320"/>
    </row>
    <row r="4" spans="1:39" ht="17.100000000000001" customHeight="1" x14ac:dyDescent="0.25">
      <c r="A4" s="324"/>
      <c r="B4" s="325" t="s">
        <v>0</v>
      </c>
      <c r="C4" s="325"/>
      <c r="D4" s="326"/>
      <c r="E4" s="326"/>
      <c r="F4" s="326"/>
      <c r="G4" s="326"/>
      <c r="H4" s="779"/>
      <c r="I4" s="780"/>
      <c r="J4" s="780"/>
      <c r="K4" s="780"/>
      <c r="L4" s="780"/>
      <c r="M4" s="781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G4" s="320"/>
      <c r="AH4" s="320"/>
      <c r="AI4" s="320"/>
      <c r="AJ4" s="320"/>
      <c r="AK4" s="320"/>
      <c r="AL4" s="320"/>
      <c r="AM4" s="320"/>
    </row>
    <row r="5" spans="1:39" ht="17.100000000000001" customHeight="1" x14ac:dyDescent="0.25">
      <c r="A5" s="324"/>
      <c r="B5" s="325"/>
      <c r="C5" s="325"/>
      <c r="D5" s="784" t="s">
        <v>286</v>
      </c>
      <c r="E5" s="785"/>
      <c r="F5" s="785"/>
      <c r="G5" s="786"/>
      <c r="H5" s="778" t="s">
        <v>10</v>
      </c>
      <c r="I5" s="701"/>
      <c r="J5" s="697"/>
      <c r="K5" s="697"/>
      <c r="L5" s="329"/>
      <c r="M5" s="330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80" t="s">
        <v>91</v>
      </c>
      <c r="AE5" s="331"/>
      <c r="AF5" s="320" t="s">
        <v>88</v>
      </c>
      <c r="AG5" s="331"/>
      <c r="AH5" s="331"/>
      <c r="AI5" s="331"/>
      <c r="AJ5" s="331"/>
      <c r="AK5" s="331"/>
      <c r="AL5" s="331"/>
      <c r="AM5" s="331"/>
    </row>
    <row r="6" spans="1:39" ht="17.100000000000001" customHeight="1" x14ac:dyDescent="0.25">
      <c r="A6" s="324"/>
      <c r="B6" s="332" t="s">
        <v>0</v>
      </c>
      <c r="C6" s="332"/>
      <c r="D6" s="785"/>
      <c r="E6" s="785"/>
      <c r="F6" s="785"/>
      <c r="G6" s="786"/>
      <c r="H6" s="792" t="s">
        <v>0</v>
      </c>
      <c r="I6" s="780"/>
      <c r="J6" s="780"/>
      <c r="K6" s="780"/>
      <c r="L6" s="780"/>
      <c r="M6" s="781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79" t="s">
        <v>89</v>
      </c>
      <c r="AG6" s="320"/>
      <c r="AH6" s="320"/>
      <c r="AI6" s="320"/>
      <c r="AJ6" s="320"/>
      <c r="AK6" s="320"/>
      <c r="AL6" s="320"/>
      <c r="AM6" s="320"/>
    </row>
    <row r="7" spans="1:39" ht="17.100000000000001" customHeight="1" x14ac:dyDescent="0.3">
      <c r="A7" s="324"/>
      <c r="B7" s="325"/>
      <c r="C7" s="325"/>
      <c r="D7" s="787" t="s">
        <v>149</v>
      </c>
      <c r="E7" s="788"/>
      <c r="F7" s="788"/>
      <c r="G7" s="788"/>
      <c r="H7" s="333" t="s">
        <v>11</v>
      </c>
      <c r="I7" s="793"/>
      <c r="J7" s="793"/>
      <c r="K7" s="359" t="s">
        <v>12</v>
      </c>
      <c r="L7" s="793"/>
      <c r="M7" s="794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79" t="s">
        <v>90</v>
      </c>
      <c r="AG7" s="320"/>
      <c r="AH7" s="320"/>
      <c r="AI7" s="320"/>
      <c r="AJ7" s="320"/>
      <c r="AK7" s="320"/>
      <c r="AL7" s="320"/>
      <c r="AM7" s="320"/>
    </row>
    <row r="8" spans="1:39" ht="17.100000000000001" customHeight="1" x14ac:dyDescent="0.3">
      <c r="A8" s="324"/>
      <c r="B8" s="325"/>
      <c r="C8" s="325"/>
      <c r="D8" s="787"/>
      <c r="E8" s="788"/>
      <c r="F8" s="788"/>
      <c r="G8" s="788"/>
      <c r="H8" s="327" t="s">
        <v>13</v>
      </c>
      <c r="I8" s="329"/>
      <c r="J8" s="329"/>
      <c r="K8" s="699"/>
      <c r="L8" s="329"/>
      <c r="M8" s="33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79" t="s">
        <v>92</v>
      </c>
      <c r="AG8" s="320"/>
      <c r="AH8" s="320"/>
      <c r="AI8" s="320"/>
      <c r="AJ8" s="320"/>
      <c r="AK8" s="320"/>
      <c r="AL8" s="320"/>
      <c r="AM8" s="320"/>
    </row>
    <row r="9" spans="1:39" ht="18.75" x14ac:dyDescent="0.3">
      <c r="A9" s="324"/>
      <c r="B9" s="325"/>
      <c r="C9" s="325"/>
      <c r="D9" s="788" t="s">
        <v>0</v>
      </c>
      <c r="E9" s="788"/>
      <c r="F9" s="788"/>
      <c r="G9" s="788"/>
      <c r="H9" s="789" t="s">
        <v>0</v>
      </c>
      <c r="I9" s="790"/>
      <c r="J9" s="790"/>
      <c r="K9" s="790"/>
      <c r="L9" s="790"/>
      <c r="M9" s="791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80" t="s">
        <v>0</v>
      </c>
      <c r="AE9" s="320"/>
      <c r="AF9" s="379" t="s">
        <v>93</v>
      </c>
      <c r="AG9" s="320"/>
      <c r="AH9" s="320"/>
      <c r="AI9" s="320"/>
      <c r="AJ9" s="320"/>
      <c r="AK9" s="320"/>
      <c r="AL9" s="320"/>
      <c r="AM9" s="320"/>
    </row>
    <row r="10" spans="1:39" ht="20.25" x14ac:dyDescent="0.25">
      <c r="A10" s="324"/>
      <c r="B10" s="325"/>
      <c r="C10" s="325"/>
      <c r="D10" s="338" t="s">
        <v>99</v>
      </c>
      <c r="E10" s="782" t="s">
        <v>307</v>
      </c>
      <c r="F10" s="783"/>
      <c r="G10" s="339"/>
      <c r="H10" s="340" t="s">
        <v>0</v>
      </c>
      <c r="I10" s="341"/>
      <c r="J10" s="335"/>
      <c r="K10" s="334"/>
      <c r="L10" s="336"/>
      <c r="M10" s="337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</row>
    <row r="11" spans="1:39" ht="15.75" x14ac:dyDescent="0.25">
      <c r="A11" s="342"/>
      <c r="B11" s="343"/>
      <c r="C11" s="343"/>
      <c r="D11" s="326"/>
      <c r="E11" s="326"/>
      <c r="F11" s="344"/>
      <c r="G11" s="344"/>
      <c r="H11" s="344"/>
      <c r="I11" s="344"/>
      <c r="J11" s="345" t="s">
        <v>0</v>
      </c>
      <c r="K11" s="346"/>
      <c r="L11" s="326"/>
      <c r="M11" s="347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</row>
    <row r="12" spans="1:39" ht="15.75" x14ac:dyDescent="0.25">
      <c r="A12" s="381" t="s">
        <v>0</v>
      </c>
      <c r="B12" s="349" t="s">
        <v>0</v>
      </c>
      <c r="C12" s="349"/>
      <c r="D12" s="350"/>
      <c r="E12" s="349"/>
      <c r="F12" s="764" t="s">
        <v>2</v>
      </c>
      <c r="G12" s="765"/>
      <c r="H12" s="765"/>
      <c r="I12" s="766"/>
      <c r="J12" s="765" t="s">
        <v>5</v>
      </c>
      <c r="K12" s="765"/>
      <c r="L12" s="765"/>
      <c r="M12" s="767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81" t="s">
        <v>0</v>
      </c>
      <c r="AB12" s="349" t="s">
        <v>0</v>
      </c>
      <c r="AC12" s="349"/>
      <c r="AD12" s="350"/>
      <c r="AE12" s="349"/>
      <c r="AF12" s="764" t="s">
        <v>2</v>
      </c>
      <c r="AG12" s="765"/>
      <c r="AH12" s="765"/>
      <c r="AI12" s="766"/>
      <c r="AJ12" s="765" t="s">
        <v>5</v>
      </c>
      <c r="AK12" s="765"/>
      <c r="AL12" s="765"/>
      <c r="AM12" s="767"/>
    </row>
    <row r="13" spans="1:39" ht="15.75" x14ac:dyDescent="0.25">
      <c r="A13" s="348" t="s">
        <v>15</v>
      </c>
      <c r="B13" s="351" t="s">
        <v>85</v>
      </c>
      <c r="C13" s="382" t="s">
        <v>85</v>
      </c>
      <c r="D13" s="352"/>
      <c r="E13" s="383" t="s">
        <v>41</v>
      </c>
      <c r="F13" s="768">
        <v>2016</v>
      </c>
      <c r="G13" s="769"/>
      <c r="H13" s="770">
        <f>F13+1</f>
        <v>2017</v>
      </c>
      <c r="I13" s="771"/>
      <c r="J13" s="770">
        <f>F13</f>
        <v>2016</v>
      </c>
      <c r="K13" s="771"/>
      <c r="L13" s="772">
        <f>H13</f>
        <v>2017</v>
      </c>
      <c r="M13" s="773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48" t="s">
        <v>15</v>
      </c>
      <c r="AB13" s="351" t="s">
        <v>85</v>
      </c>
      <c r="AC13" s="382" t="s">
        <v>85</v>
      </c>
      <c r="AD13" s="352"/>
      <c r="AE13" s="383" t="s">
        <v>41</v>
      </c>
      <c r="AF13" s="770">
        <f>F13</f>
        <v>2016</v>
      </c>
      <c r="AG13" s="771"/>
      <c r="AH13" s="770">
        <f>H13</f>
        <v>2017</v>
      </c>
      <c r="AI13" s="771"/>
      <c r="AJ13" s="770">
        <f>J13</f>
        <v>2016</v>
      </c>
      <c r="AK13" s="771"/>
      <c r="AL13" s="772">
        <f>L13</f>
        <v>2017</v>
      </c>
      <c r="AM13" s="773"/>
    </row>
    <row r="14" spans="1:39" ht="15.75" x14ac:dyDescent="0.25">
      <c r="A14" s="384" t="s">
        <v>6</v>
      </c>
      <c r="B14" s="628" t="s">
        <v>243</v>
      </c>
      <c r="C14" s="628" t="s">
        <v>248</v>
      </c>
      <c r="D14" s="629" t="s">
        <v>15</v>
      </c>
      <c r="E14" s="386" t="s">
        <v>7</v>
      </c>
      <c r="F14" s="353" t="s">
        <v>1</v>
      </c>
      <c r="G14" s="353" t="s">
        <v>66</v>
      </c>
      <c r="H14" s="353" t="s">
        <v>1</v>
      </c>
      <c r="I14" s="353" t="s">
        <v>66</v>
      </c>
      <c r="J14" s="353" t="s">
        <v>1</v>
      </c>
      <c r="K14" s="353" t="s">
        <v>66</v>
      </c>
      <c r="L14" s="353" t="s">
        <v>1</v>
      </c>
      <c r="M14" s="354" t="s">
        <v>66</v>
      </c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84" t="s">
        <v>6</v>
      </c>
      <c r="AB14" s="628" t="s">
        <v>243</v>
      </c>
      <c r="AC14" s="628" t="s">
        <v>248</v>
      </c>
      <c r="AD14" s="385" t="s">
        <v>15</v>
      </c>
      <c r="AE14" s="386" t="s">
        <v>7</v>
      </c>
      <c r="AF14" s="353" t="s">
        <v>1</v>
      </c>
      <c r="AG14" s="353" t="s">
        <v>66</v>
      </c>
      <c r="AH14" s="353" t="s">
        <v>1</v>
      </c>
      <c r="AI14" s="353" t="s">
        <v>66</v>
      </c>
      <c r="AJ14" s="353" t="s">
        <v>1</v>
      </c>
      <c r="AK14" s="353" t="s">
        <v>66</v>
      </c>
      <c r="AL14" s="353" t="s">
        <v>1</v>
      </c>
      <c r="AM14" s="354" t="s">
        <v>66</v>
      </c>
    </row>
    <row r="15" spans="1:39" ht="30" x14ac:dyDescent="0.15">
      <c r="A15" s="521" t="s">
        <v>20</v>
      </c>
      <c r="B15" s="630" t="s">
        <v>245</v>
      </c>
      <c r="C15" s="522"/>
      <c r="D15" s="523" t="s">
        <v>161</v>
      </c>
      <c r="E15" s="524" t="s">
        <v>103</v>
      </c>
      <c r="F15" s="631">
        <v>26.54</v>
      </c>
      <c r="G15" s="632">
        <v>3602.4399999999996</v>
      </c>
      <c r="H15" s="631">
        <v>22.220000000000002</v>
      </c>
      <c r="I15" s="633">
        <v>3397.1600000000003</v>
      </c>
      <c r="J15" s="631">
        <v>69.25</v>
      </c>
      <c r="K15" s="633">
        <v>8061.76</v>
      </c>
      <c r="L15" s="631">
        <v>73.45</v>
      </c>
      <c r="M15" s="634">
        <v>7519.83</v>
      </c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521" t="s">
        <v>20</v>
      </c>
      <c r="AB15" s="630" t="s">
        <v>245</v>
      </c>
      <c r="AC15" s="522"/>
      <c r="AD15" s="387" t="str">
        <f>D15</f>
        <v>Industrial Roundwood, Coniferous</v>
      </c>
      <c r="AE15" s="388" t="s">
        <v>119</v>
      </c>
      <c r="AF15" s="389" t="s">
        <v>0</v>
      </c>
      <c r="AG15" s="390" t="s">
        <v>0</v>
      </c>
      <c r="AH15" s="389" t="s">
        <v>0</v>
      </c>
      <c r="AI15" s="391" t="s">
        <v>0</v>
      </c>
      <c r="AJ15" s="389" t="s">
        <v>0</v>
      </c>
      <c r="AK15" s="391" t="s">
        <v>0</v>
      </c>
      <c r="AL15" s="389" t="s">
        <v>0</v>
      </c>
      <c r="AM15" s="392" t="s">
        <v>0</v>
      </c>
    </row>
    <row r="16" spans="1:39" ht="18" x14ac:dyDescent="0.15">
      <c r="A16" s="525"/>
      <c r="B16" s="526" t="s">
        <v>249</v>
      </c>
      <c r="C16" s="527"/>
      <c r="D16" s="528" t="s">
        <v>262</v>
      </c>
      <c r="E16" s="529" t="s">
        <v>103</v>
      </c>
      <c r="F16" s="635">
        <v>21.9</v>
      </c>
      <c r="G16" s="636">
        <v>3341.56</v>
      </c>
      <c r="H16" s="635">
        <v>18.91</v>
      </c>
      <c r="I16" s="637">
        <v>3001.82</v>
      </c>
      <c r="J16" s="635">
        <v>50.269999999999996</v>
      </c>
      <c r="K16" s="637">
        <v>6033.41</v>
      </c>
      <c r="L16" s="635">
        <v>56.74</v>
      </c>
      <c r="M16" s="638">
        <v>5442.17</v>
      </c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525"/>
      <c r="AB16" s="526" t="s">
        <v>249</v>
      </c>
      <c r="AC16" s="527"/>
      <c r="AD16" s="426" t="s">
        <v>104</v>
      </c>
      <c r="AE16" s="393" t="s">
        <v>119</v>
      </c>
      <c r="AF16" s="394" t="str">
        <f>IF(AND(ISNUMBER(F16),ISNUMBER(F17),ISNUMBER(F18)),IF((F17+F18)&gt;=F16,"subitems as large as total",""),"incomplete data")</f>
        <v>subitems as large as total</v>
      </c>
      <c r="AG16" s="395" t="str">
        <f t="shared" ref="AG16:AM16" si="0">IF(AND(ISNUMBER(G16),ISNUMBER(G17),ISNUMBER(G18)),IF((G17+G18)&gt;=G16,"subitems as large as total",""),"incomplete data")</f>
        <v>subitems as large as total</v>
      </c>
      <c r="AH16" s="394" t="str">
        <f t="shared" si="0"/>
        <v>subitems as large as total</v>
      </c>
      <c r="AI16" s="396" t="str">
        <f t="shared" si="0"/>
        <v>subitems as large as total</v>
      </c>
      <c r="AJ16" s="394" t="str">
        <f t="shared" si="0"/>
        <v>subitems as large as total</v>
      </c>
      <c r="AK16" s="396" t="str">
        <f t="shared" si="0"/>
        <v>subitems as large as total</v>
      </c>
      <c r="AL16" s="394" t="str">
        <f t="shared" si="0"/>
        <v>subitems as large as total</v>
      </c>
      <c r="AM16" s="397" t="str">
        <f t="shared" si="0"/>
        <v>subitems as large as total</v>
      </c>
    </row>
    <row r="17" spans="1:39" ht="18" x14ac:dyDescent="0.15">
      <c r="A17" s="525"/>
      <c r="B17" s="538" t="s">
        <v>250</v>
      </c>
      <c r="C17" s="656" t="s">
        <v>280</v>
      </c>
      <c r="D17" s="530" t="s">
        <v>95</v>
      </c>
      <c r="E17" s="529" t="s">
        <v>103</v>
      </c>
      <c r="F17" s="639">
        <v>21.56</v>
      </c>
      <c r="G17" s="640">
        <v>3323.42</v>
      </c>
      <c r="H17" s="639">
        <v>18.55</v>
      </c>
      <c r="I17" s="641">
        <v>2917.59</v>
      </c>
      <c r="J17" s="639">
        <v>22.93</v>
      </c>
      <c r="K17" s="641">
        <v>3326.77</v>
      </c>
      <c r="L17" s="639">
        <v>14.21</v>
      </c>
      <c r="M17" s="642">
        <v>1865.02</v>
      </c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525"/>
      <c r="AB17" s="538" t="s">
        <v>250</v>
      </c>
      <c r="AC17" s="656" t="s">
        <v>280</v>
      </c>
      <c r="AD17" s="424" t="s">
        <v>105</v>
      </c>
      <c r="AE17" s="393" t="s">
        <v>119</v>
      </c>
      <c r="AF17" s="399"/>
      <c r="AG17" s="400"/>
      <c r="AH17" s="399"/>
      <c r="AI17" s="401"/>
      <c r="AJ17" s="399"/>
      <c r="AK17" s="401"/>
      <c r="AL17" s="399"/>
      <c r="AM17" s="402"/>
    </row>
    <row r="18" spans="1:39" ht="45" x14ac:dyDescent="0.15">
      <c r="A18" s="525"/>
      <c r="B18" s="531"/>
      <c r="C18" s="556" t="s">
        <v>287</v>
      </c>
      <c r="D18" s="532" t="s">
        <v>96</v>
      </c>
      <c r="E18" s="533" t="s">
        <v>103</v>
      </c>
      <c r="F18" s="639">
        <v>0.34</v>
      </c>
      <c r="G18" s="640">
        <v>18.14</v>
      </c>
      <c r="H18" s="639">
        <v>0.36</v>
      </c>
      <c r="I18" s="641">
        <v>84.23</v>
      </c>
      <c r="J18" s="639">
        <v>27.34</v>
      </c>
      <c r="K18" s="641">
        <v>2706.64</v>
      </c>
      <c r="L18" s="639">
        <v>42.53</v>
      </c>
      <c r="M18" s="642">
        <v>3577.15</v>
      </c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525"/>
      <c r="AB18" s="531"/>
      <c r="AC18" s="556" t="s">
        <v>287</v>
      </c>
      <c r="AD18" s="427" t="s">
        <v>106</v>
      </c>
      <c r="AE18" s="404" t="s">
        <v>119</v>
      </c>
      <c r="AF18" s="399"/>
      <c r="AG18" s="400"/>
      <c r="AH18" s="399"/>
      <c r="AI18" s="401"/>
      <c r="AJ18" s="399"/>
      <c r="AK18" s="401"/>
      <c r="AL18" s="399"/>
      <c r="AM18" s="402"/>
    </row>
    <row r="19" spans="1:39" ht="18" x14ac:dyDescent="0.15">
      <c r="A19" s="525"/>
      <c r="B19" s="526" t="s">
        <v>249</v>
      </c>
      <c r="C19" s="527"/>
      <c r="D19" s="534" t="s">
        <v>266</v>
      </c>
      <c r="E19" s="535" t="s">
        <v>103</v>
      </c>
      <c r="F19" s="643">
        <v>0.03</v>
      </c>
      <c r="G19" s="644">
        <v>3.64</v>
      </c>
      <c r="H19" s="645">
        <v>2.69</v>
      </c>
      <c r="I19" s="646">
        <v>294.33</v>
      </c>
      <c r="J19" s="645">
        <v>0</v>
      </c>
      <c r="K19" s="646">
        <v>0</v>
      </c>
      <c r="L19" s="645">
        <v>6.09</v>
      </c>
      <c r="M19" s="647">
        <v>732.31999999999994</v>
      </c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525"/>
      <c r="AB19" s="526" t="s">
        <v>249</v>
      </c>
      <c r="AC19" s="527"/>
      <c r="AD19" s="428" t="s">
        <v>107</v>
      </c>
      <c r="AE19" s="431" t="s">
        <v>119</v>
      </c>
      <c r="AF19" s="394" t="str">
        <f>IF(AND(ISNUMBER(F19),ISNUMBER(F20),ISNUMBER(F21)),IF((F20+F21)&gt;=F19,"subitems as large as total",""),"incomplete data")</f>
        <v>subitems as large as total</v>
      </c>
      <c r="AG19" s="400" t="str">
        <f t="shared" ref="AG19:AM19" si="1">IF(AND(ISNUMBER(G19),ISNUMBER(G20),ISNUMBER(G21)),IF((G20+G21)&gt;=G19,"subitems as large as total",""),"incomplete data")</f>
        <v>subitems as large as total</v>
      </c>
      <c r="AH19" s="399" t="str">
        <f t="shared" si="1"/>
        <v>subitems as large as total</v>
      </c>
      <c r="AI19" s="401" t="str">
        <f t="shared" si="1"/>
        <v>subitems as large as total</v>
      </c>
      <c r="AJ19" s="399" t="str">
        <f t="shared" si="1"/>
        <v>subitems as large as total</v>
      </c>
      <c r="AK19" s="401" t="str">
        <f t="shared" si="1"/>
        <v>subitems as large as total</v>
      </c>
      <c r="AL19" s="399" t="str">
        <f t="shared" si="1"/>
        <v>subitems as large as total</v>
      </c>
      <c r="AM19" s="402" t="str">
        <f t="shared" si="1"/>
        <v>subitems as large as total</v>
      </c>
    </row>
    <row r="20" spans="1:39" ht="18" x14ac:dyDescent="0.15">
      <c r="A20" s="525"/>
      <c r="B20" s="538" t="s">
        <v>268</v>
      </c>
      <c r="C20" s="656" t="s">
        <v>267</v>
      </c>
      <c r="D20" s="530" t="s">
        <v>95</v>
      </c>
      <c r="E20" s="536" t="s">
        <v>103</v>
      </c>
      <c r="F20" s="639">
        <v>0.03</v>
      </c>
      <c r="G20" s="640">
        <v>3.64</v>
      </c>
      <c r="H20" s="639">
        <v>0</v>
      </c>
      <c r="I20" s="641">
        <v>0</v>
      </c>
      <c r="J20" s="639">
        <v>0</v>
      </c>
      <c r="K20" s="641">
        <v>0</v>
      </c>
      <c r="L20" s="639">
        <v>3.72</v>
      </c>
      <c r="M20" s="642">
        <v>392.61</v>
      </c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525"/>
      <c r="AB20" s="538" t="s">
        <v>268</v>
      </c>
      <c r="AC20" s="656" t="s">
        <v>267</v>
      </c>
      <c r="AD20" s="424" t="s">
        <v>108</v>
      </c>
      <c r="AE20" s="432" t="s">
        <v>119</v>
      </c>
      <c r="AF20" s="399"/>
      <c r="AG20" s="400"/>
      <c r="AH20" s="399"/>
      <c r="AI20" s="401"/>
      <c r="AJ20" s="399"/>
      <c r="AK20" s="401"/>
      <c r="AL20" s="399"/>
      <c r="AM20" s="402"/>
    </row>
    <row r="21" spans="1:39" ht="45" x14ac:dyDescent="0.15">
      <c r="A21" s="525"/>
      <c r="B21" s="531"/>
      <c r="C21" s="556" t="s">
        <v>288</v>
      </c>
      <c r="D21" s="532" t="s">
        <v>96</v>
      </c>
      <c r="E21" s="533" t="s">
        <v>103</v>
      </c>
      <c r="F21" s="639">
        <v>0</v>
      </c>
      <c r="G21" s="640">
        <v>0</v>
      </c>
      <c r="H21" s="639">
        <v>2.69</v>
      </c>
      <c r="I21" s="641">
        <v>294.33</v>
      </c>
      <c r="J21" s="639">
        <v>0</v>
      </c>
      <c r="K21" s="641">
        <v>0</v>
      </c>
      <c r="L21" s="639">
        <v>2.37</v>
      </c>
      <c r="M21" s="642">
        <v>339.71</v>
      </c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525"/>
      <c r="AB21" s="531"/>
      <c r="AC21" s="556" t="s">
        <v>288</v>
      </c>
      <c r="AD21" s="427" t="s">
        <v>109</v>
      </c>
      <c r="AE21" s="404" t="s">
        <v>119</v>
      </c>
      <c r="AF21" s="399"/>
      <c r="AG21" s="400"/>
      <c r="AH21" s="399"/>
      <c r="AI21" s="401"/>
      <c r="AJ21" s="399"/>
      <c r="AK21" s="401"/>
      <c r="AL21" s="399"/>
      <c r="AM21" s="402"/>
    </row>
    <row r="22" spans="1:39" ht="18" x14ac:dyDescent="0.15">
      <c r="A22" s="525"/>
      <c r="B22" s="526" t="s">
        <v>249</v>
      </c>
      <c r="C22" s="527"/>
      <c r="D22" s="534" t="s">
        <v>94</v>
      </c>
      <c r="E22" s="535" t="s">
        <v>103</v>
      </c>
      <c r="F22" s="645">
        <v>4.6100000000000003</v>
      </c>
      <c r="G22" s="636">
        <v>257.24</v>
      </c>
      <c r="H22" s="635">
        <v>0.62</v>
      </c>
      <c r="I22" s="637">
        <v>101.01</v>
      </c>
      <c r="J22" s="635">
        <v>18.98</v>
      </c>
      <c r="K22" s="637">
        <v>2028.35</v>
      </c>
      <c r="L22" s="635">
        <v>10.620000000000001</v>
      </c>
      <c r="M22" s="638">
        <v>1345.3400000000001</v>
      </c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525"/>
      <c r="AB22" s="526" t="s">
        <v>249</v>
      </c>
      <c r="AC22" s="527"/>
      <c r="AD22" s="405" t="s">
        <v>94</v>
      </c>
      <c r="AE22" s="431" t="s">
        <v>119</v>
      </c>
      <c r="AF22" s="394" t="str">
        <f>IF(AND(ISNUMBER(F22),ISNUMBER(F23),ISNUMBER(F24)),IF((F23+F24)&gt;=F22,"subitems as large as total",""),"incomplete data")</f>
        <v>subitems as large as total</v>
      </c>
      <c r="AG22" s="395" t="str">
        <f t="shared" ref="AG22:AM22" si="2">IF(AND(ISNUMBER(G22),ISNUMBER(G23),ISNUMBER(G24)),IF((G23+G24)&gt;=G22,"subitems as large as total",""),"incomplete data")</f>
        <v>subitems as large as total</v>
      </c>
      <c r="AH22" s="394" t="str">
        <f t="shared" si="2"/>
        <v>subitems as large as total</v>
      </c>
      <c r="AI22" s="396" t="str">
        <f t="shared" si="2"/>
        <v>subitems as large as total</v>
      </c>
      <c r="AJ22" s="394" t="str">
        <f t="shared" si="2"/>
        <v>subitems as large as total</v>
      </c>
      <c r="AK22" s="396" t="str">
        <f t="shared" si="2"/>
        <v>subitems as large as total</v>
      </c>
      <c r="AL22" s="394" t="str">
        <f t="shared" si="2"/>
        <v>subitems as large as total</v>
      </c>
      <c r="AM22" s="397" t="str">
        <f t="shared" si="2"/>
        <v>subitems as large as total</v>
      </c>
    </row>
    <row r="23" spans="1:39" ht="18" x14ac:dyDescent="0.15">
      <c r="A23" s="525"/>
      <c r="B23" s="538" t="s">
        <v>251</v>
      </c>
      <c r="C23" s="656" t="s">
        <v>270</v>
      </c>
      <c r="D23" s="530" t="s">
        <v>95</v>
      </c>
      <c r="E23" s="536" t="s">
        <v>103</v>
      </c>
      <c r="F23" s="639">
        <v>0</v>
      </c>
      <c r="G23" s="640">
        <v>0</v>
      </c>
      <c r="H23" s="639">
        <v>0.62</v>
      </c>
      <c r="I23" s="641">
        <v>101.01</v>
      </c>
      <c r="J23" s="639">
        <v>3</v>
      </c>
      <c r="K23" s="641">
        <v>553.78</v>
      </c>
      <c r="L23" s="639">
        <v>1.71</v>
      </c>
      <c r="M23" s="642">
        <v>604.89</v>
      </c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525"/>
      <c r="AB23" s="538" t="s">
        <v>251</v>
      </c>
      <c r="AC23" s="656" t="s">
        <v>270</v>
      </c>
      <c r="AD23" s="398" t="s">
        <v>95</v>
      </c>
      <c r="AE23" s="432" t="s">
        <v>119</v>
      </c>
      <c r="AF23" s="399"/>
      <c r="AG23" s="400"/>
      <c r="AH23" s="399"/>
      <c r="AI23" s="401"/>
      <c r="AJ23" s="399"/>
      <c r="AK23" s="401"/>
      <c r="AL23" s="399"/>
      <c r="AM23" s="402"/>
    </row>
    <row r="24" spans="1:39" ht="45" x14ac:dyDescent="0.15">
      <c r="A24" s="525"/>
      <c r="B24" s="537"/>
      <c r="C24" s="556" t="s">
        <v>289</v>
      </c>
      <c r="D24" s="532" t="s">
        <v>96</v>
      </c>
      <c r="E24" s="533" t="s">
        <v>103</v>
      </c>
      <c r="F24" s="639">
        <v>4.6100000000000003</v>
      </c>
      <c r="G24" s="640">
        <v>257.24</v>
      </c>
      <c r="H24" s="639">
        <v>0</v>
      </c>
      <c r="I24" s="641">
        <v>0</v>
      </c>
      <c r="J24" s="639">
        <v>15.98</v>
      </c>
      <c r="K24" s="641">
        <v>1474.57</v>
      </c>
      <c r="L24" s="639">
        <v>8.91</v>
      </c>
      <c r="M24" s="642">
        <v>740.45</v>
      </c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525"/>
      <c r="AB24" s="537"/>
      <c r="AC24" s="556" t="s">
        <v>289</v>
      </c>
      <c r="AD24" s="403" t="s">
        <v>96</v>
      </c>
      <c r="AE24" s="404" t="s">
        <v>119</v>
      </c>
      <c r="AF24" s="399"/>
      <c r="AG24" s="400"/>
      <c r="AH24" s="399"/>
      <c r="AI24" s="401"/>
      <c r="AJ24" s="399"/>
      <c r="AK24" s="401"/>
      <c r="AL24" s="399"/>
      <c r="AM24" s="402"/>
    </row>
    <row r="25" spans="1:39" ht="60" x14ac:dyDescent="0.15">
      <c r="A25" s="521" t="s">
        <v>56</v>
      </c>
      <c r="B25" s="657" t="s">
        <v>269</v>
      </c>
      <c r="C25" s="522"/>
      <c r="D25" s="523" t="s">
        <v>162</v>
      </c>
      <c r="E25" s="524" t="s">
        <v>103</v>
      </c>
      <c r="F25" s="648">
        <v>15.9</v>
      </c>
      <c r="G25" s="632">
        <v>5453.44</v>
      </c>
      <c r="H25" s="631">
        <v>12.84</v>
      </c>
      <c r="I25" s="633">
        <v>3345.62</v>
      </c>
      <c r="J25" s="631">
        <v>30.61</v>
      </c>
      <c r="K25" s="633">
        <v>8365.93</v>
      </c>
      <c r="L25" s="631">
        <v>21.98</v>
      </c>
      <c r="M25" s="634">
        <v>6571.87</v>
      </c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521" t="s">
        <v>56</v>
      </c>
      <c r="AB25" s="657" t="s">
        <v>269</v>
      </c>
      <c r="AC25" s="522"/>
      <c r="AD25" s="387" t="str">
        <f>D25</f>
        <v>Industrial Roundwood, Non-Coniferous</v>
      </c>
      <c r="AE25" s="388" t="s">
        <v>119</v>
      </c>
      <c r="AF25" s="389" t="s">
        <v>0</v>
      </c>
      <c r="AG25" s="390" t="s">
        <v>0</v>
      </c>
      <c r="AH25" s="389" t="s">
        <v>0</v>
      </c>
      <c r="AI25" s="391" t="s">
        <v>0</v>
      </c>
      <c r="AJ25" s="389" t="s">
        <v>0</v>
      </c>
      <c r="AK25" s="391" t="s">
        <v>0</v>
      </c>
      <c r="AL25" s="389" t="s">
        <v>0</v>
      </c>
      <c r="AM25" s="392" t="s">
        <v>0</v>
      </c>
    </row>
    <row r="26" spans="1:39" ht="30" x14ac:dyDescent="0.15">
      <c r="A26" s="525"/>
      <c r="B26" s="557" t="s">
        <v>275</v>
      </c>
      <c r="C26" s="527"/>
      <c r="D26" s="532" t="s">
        <v>272</v>
      </c>
      <c r="E26" s="529" t="s">
        <v>103</v>
      </c>
      <c r="F26" s="645">
        <v>3.5</v>
      </c>
      <c r="G26" s="644">
        <v>2984.37</v>
      </c>
      <c r="H26" s="645">
        <v>1.7</v>
      </c>
      <c r="I26" s="646">
        <v>1313.47</v>
      </c>
      <c r="J26" s="645">
        <v>9.35</v>
      </c>
      <c r="K26" s="646">
        <v>5333.9500000000007</v>
      </c>
      <c r="L26" s="645">
        <v>4.21</v>
      </c>
      <c r="M26" s="647">
        <v>2427.33</v>
      </c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525"/>
      <c r="AB26" s="557" t="s">
        <v>275</v>
      </c>
      <c r="AC26" s="527"/>
      <c r="AD26" s="424" t="s">
        <v>110</v>
      </c>
      <c r="AE26" s="393" t="s">
        <v>119</v>
      </c>
      <c r="AF26" s="394"/>
      <c r="AG26" s="400"/>
      <c r="AH26" s="399"/>
      <c r="AI26" s="401"/>
      <c r="AJ26" s="399"/>
      <c r="AK26" s="401"/>
      <c r="AL26" s="399"/>
      <c r="AM26" s="402"/>
    </row>
    <row r="27" spans="1:39" ht="30" x14ac:dyDescent="0.15">
      <c r="A27" s="525"/>
      <c r="B27" s="558" t="s">
        <v>290</v>
      </c>
      <c r="C27" s="527"/>
      <c r="D27" s="542" t="s">
        <v>273</v>
      </c>
      <c r="E27" s="529" t="s">
        <v>103</v>
      </c>
      <c r="F27" s="635">
        <v>7.04</v>
      </c>
      <c r="G27" s="636">
        <v>1403.22</v>
      </c>
      <c r="H27" s="635">
        <v>4.8999999999999995</v>
      </c>
      <c r="I27" s="637">
        <v>1001.45</v>
      </c>
      <c r="J27" s="635">
        <v>3.93</v>
      </c>
      <c r="K27" s="637">
        <v>662.36</v>
      </c>
      <c r="L27" s="635">
        <v>12.02</v>
      </c>
      <c r="M27" s="638">
        <v>1258.1699999999998</v>
      </c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525"/>
      <c r="AB27" s="558" t="s">
        <v>290</v>
      </c>
      <c r="AC27" s="527"/>
      <c r="AD27" s="424" t="s">
        <v>111</v>
      </c>
      <c r="AE27" s="393" t="s">
        <v>119</v>
      </c>
      <c r="AF27" s="394"/>
      <c r="AG27" s="395"/>
      <c r="AH27" s="394"/>
      <c r="AI27" s="396"/>
      <c r="AJ27" s="394"/>
      <c r="AK27" s="396"/>
      <c r="AL27" s="394"/>
      <c r="AM27" s="397"/>
    </row>
    <row r="28" spans="1:39" ht="18" x14ac:dyDescent="0.15">
      <c r="A28" s="525"/>
      <c r="B28" s="558" t="s">
        <v>276</v>
      </c>
      <c r="C28" s="527"/>
      <c r="D28" s="530" t="s">
        <v>274</v>
      </c>
      <c r="E28" s="529" t="s">
        <v>103</v>
      </c>
      <c r="F28" s="645">
        <v>0</v>
      </c>
      <c r="G28" s="644">
        <v>0</v>
      </c>
      <c r="H28" s="645">
        <v>0.06</v>
      </c>
      <c r="I28" s="646">
        <v>32.07</v>
      </c>
      <c r="J28" s="645">
        <v>0.92999999999999994</v>
      </c>
      <c r="K28" s="646">
        <v>358.19</v>
      </c>
      <c r="L28" s="645">
        <v>0.5</v>
      </c>
      <c r="M28" s="647">
        <v>184.46</v>
      </c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525"/>
      <c r="AB28" s="558" t="s">
        <v>276</v>
      </c>
      <c r="AC28" s="527"/>
      <c r="AD28" s="424" t="s">
        <v>112</v>
      </c>
      <c r="AE28" s="393" t="s">
        <v>119</v>
      </c>
      <c r="AF28" s="394" t="str">
        <f>IF(AND(ISNUMBER(F28),ISNUMBER(F29),ISNUMBER(F30)),IF((F29+F30)&gt;=F28,"subitems as large as total",""),"incomplete data")</f>
        <v>subitems as large as total</v>
      </c>
      <c r="AG28" s="400" t="str">
        <f t="shared" ref="AG28:AM28" si="3">IF(AND(ISNUMBER(G28),ISNUMBER(G29),ISNUMBER(G30)),IF((G29+G30)&gt;=G28,"subitems as large as total",""),"incomplete data")</f>
        <v>subitems as large as total</v>
      </c>
      <c r="AH28" s="399" t="str">
        <f t="shared" si="3"/>
        <v>subitems as large as total</v>
      </c>
      <c r="AI28" s="401" t="str">
        <f t="shared" si="3"/>
        <v>subitems as large as total</v>
      </c>
      <c r="AJ28" s="399" t="str">
        <f t="shared" si="3"/>
        <v>subitems as large as total</v>
      </c>
      <c r="AK28" s="401" t="str">
        <f t="shared" si="3"/>
        <v>subitems as large as total</v>
      </c>
      <c r="AL28" s="399" t="str">
        <f t="shared" si="3"/>
        <v>subitems as large as total</v>
      </c>
      <c r="AM28" s="402" t="str">
        <f t="shared" si="3"/>
        <v>subitems as large as total</v>
      </c>
    </row>
    <row r="29" spans="1:39" ht="18" x14ac:dyDescent="0.15">
      <c r="A29" s="525"/>
      <c r="B29" s="538" t="s">
        <v>261</v>
      </c>
      <c r="C29" s="539" t="s">
        <v>271</v>
      </c>
      <c r="D29" s="540" t="s">
        <v>95</v>
      </c>
      <c r="E29" s="529" t="s">
        <v>103</v>
      </c>
      <c r="F29" s="639">
        <v>0</v>
      </c>
      <c r="G29" s="640">
        <v>0</v>
      </c>
      <c r="H29" s="639">
        <v>0.06</v>
      </c>
      <c r="I29" s="641">
        <v>32.07</v>
      </c>
      <c r="J29" s="639">
        <v>0.59</v>
      </c>
      <c r="K29" s="641">
        <v>216.34</v>
      </c>
      <c r="L29" s="639">
        <v>0.35</v>
      </c>
      <c r="M29" s="642">
        <v>123.31</v>
      </c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525"/>
      <c r="AB29" s="538" t="s">
        <v>261</v>
      </c>
      <c r="AC29" s="539" t="s">
        <v>271</v>
      </c>
      <c r="AD29" s="406" t="s">
        <v>95</v>
      </c>
      <c r="AE29" s="393" t="s">
        <v>119</v>
      </c>
      <c r="AF29" s="399"/>
      <c r="AG29" s="400"/>
      <c r="AH29" s="399"/>
      <c r="AI29" s="401"/>
      <c r="AJ29" s="399"/>
      <c r="AK29" s="401"/>
      <c r="AL29" s="399"/>
      <c r="AM29" s="402"/>
    </row>
    <row r="30" spans="1:39" ht="45" x14ac:dyDescent="0.15">
      <c r="A30" s="525"/>
      <c r="B30" s="537"/>
      <c r="C30" s="559" t="s">
        <v>291</v>
      </c>
      <c r="D30" s="541" t="s">
        <v>96</v>
      </c>
      <c r="E30" s="533" t="s">
        <v>103</v>
      </c>
      <c r="F30" s="639">
        <v>0</v>
      </c>
      <c r="G30" s="640">
        <v>0</v>
      </c>
      <c r="H30" s="639">
        <v>0</v>
      </c>
      <c r="I30" s="641">
        <v>0</v>
      </c>
      <c r="J30" s="639">
        <v>0.34</v>
      </c>
      <c r="K30" s="641">
        <v>141.85</v>
      </c>
      <c r="L30" s="639">
        <v>0.15</v>
      </c>
      <c r="M30" s="642">
        <v>61.15</v>
      </c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525"/>
      <c r="AB30" s="537"/>
      <c r="AC30" s="559" t="s">
        <v>291</v>
      </c>
      <c r="AD30" s="407" t="s">
        <v>96</v>
      </c>
      <c r="AE30" s="404" t="s">
        <v>119</v>
      </c>
      <c r="AF30" s="399"/>
      <c r="AG30" s="400"/>
      <c r="AH30" s="399"/>
      <c r="AI30" s="401"/>
      <c r="AJ30" s="399"/>
      <c r="AK30" s="401"/>
      <c r="AL30" s="399"/>
      <c r="AM30" s="402"/>
    </row>
    <row r="31" spans="1:39" ht="30" x14ac:dyDescent="0.15">
      <c r="A31" s="525"/>
      <c r="B31" s="556" t="s">
        <v>292</v>
      </c>
      <c r="C31" s="539"/>
      <c r="D31" s="542" t="s">
        <v>277</v>
      </c>
      <c r="E31" s="533" t="s">
        <v>103</v>
      </c>
      <c r="F31" s="649">
        <v>3.14</v>
      </c>
      <c r="G31" s="650">
        <v>257.19</v>
      </c>
      <c r="H31" s="649">
        <v>3.32</v>
      </c>
      <c r="I31" s="651">
        <v>433.65</v>
      </c>
      <c r="J31" s="649">
        <v>0.2</v>
      </c>
      <c r="K31" s="651">
        <v>27.19</v>
      </c>
      <c r="L31" s="649">
        <v>0.14000000000000001</v>
      </c>
      <c r="M31" s="652">
        <v>59.56</v>
      </c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525"/>
      <c r="AB31" s="556" t="s">
        <v>292</v>
      </c>
      <c r="AC31" s="539"/>
      <c r="AD31" s="434" t="s">
        <v>121</v>
      </c>
      <c r="AE31" s="404" t="s">
        <v>119</v>
      </c>
      <c r="AF31" s="399"/>
      <c r="AG31" s="400"/>
      <c r="AH31" s="399"/>
      <c r="AI31" s="401"/>
      <c r="AJ31" s="399"/>
      <c r="AK31" s="401"/>
      <c r="AL31" s="399"/>
      <c r="AM31" s="402"/>
    </row>
    <row r="32" spans="1:39" ht="30" x14ac:dyDescent="0.15">
      <c r="A32" s="543"/>
      <c r="B32" s="560" t="s">
        <v>293</v>
      </c>
      <c r="C32" s="539"/>
      <c r="D32" s="542" t="s">
        <v>278</v>
      </c>
      <c r="E32" s="533" t="s">
        <v>103</v>
      </c>
      <c r="F32" s="649">
        <v>0</v>
      </c>
      <c r="G32" s="650">
        <v>0</v>
      </c>
      <c r="H32" s="649">
        <v>0.08</v>
      </c>
      <c r="I32" s="651">
        <v>66.95</v>
      </c>
      <c r="J32" s="649">
        <v>0</v>
      </c>
      <c r="K32" s="651">
        <v>0</v>
      </c>
      <c r="L32" s="649">
        <v>0</v>
      </c>
      <c r="M32" s="652">
        <v>0</v>
      </c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543"/>
      <c r="AB32" s="560" t="s">
        <v>293</v>
      </c>
      <c r="AC32" s="539"/>
      <c r="AD32" s="425" t="s">
        <v>113</v>
      </c>
      <c r="AE32" s="404" t="s">
        <v>119</v>
      </c>
      <c r="AF32" s="399"/>
      <c r="AG32" s="400"/>
      <c r="AH32" s="399"/>
      <c r="AI32" s="401"/>
      <c r="AJ32" s="399"/>
      <c r="AK32" s="401"/>
      <c r="AL32" s="399"/>
      <c r="AM32" s="402"/>
    </row>
    <row r="33" spans="1:39" ht="30" x14ac:dyDescent="0.15">
      <c r="A33" s="658" t="s">
        <v>197</v>
      </c>
      <c r="B33" s="659" t="s">
        <v>246</v>
      </c>
      <c r="C33" s="544"/>
      <c r="D33" s="545" t="s">
        <v>83</v>
      </c>
      <c r="E33" s="524" t="s">
        <v>71</v>
      </c>
      <c r="F33" s="631">
        <v>4.16</v>
      </c>
      <c r="G33" s="633">
        <v>1817.89</v>
      </c>
      <c r="H33" s="631">
        <v>7.71</v>
      </c>
      <c r="I33" s="633">
        <v>3305.01</v>
      </c>
      <c r="J33" s="631">
        <v>630.49</v>
      </c>
      <c r="K33" s="633">
        <v>149162.15</v>
      </c>
      <c r="L33" s="631">
        <v>658.76</v>
      </c>
      <c r="M33" s="634">
        <v>153274.75</v>
      </c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658" t="s">
        <v>197</v>
      </c>
      <c r="AB33" s="659" t="s">
        <v>246</v>
      </c>
      <c r="AC33" s="544"/>
      <c r="AD33" s="408" t="s">
        <v>83</v>
      </c>
      <c r="AE33" s="388" t="s">
        <v>100</v>
      </c>
      <c r="AF33" s="389" t="s">
        <v>0</v>
      </c>
      <c r="AG33" s="391" t="s">
        <v>0</v>
      </c>
      <c r="AH33" s="389" t="s">
        <v>0</v>
      </c>
      <c r="AI33" s="391" t="s">
        <v>0</v>
      </c>
      <c r="AJ33" s="389" t="s">
        <v>0</v>
      </c>
      <c r="AK33" s="391" t="s">
        <v>0</v>
      </c>
      <c r="AL33" s="389" t="s">
        <v>0</v>
      </c>
      <c r="AM33" s="392" t="s">
        <v>0</v>
      </c>
    </row>
    <row r="34" spans="1:39" ht="18" x14ac:dyDescent="0.15">
      <c r="A34" s="525"/>
      <c r="B34" s="546" t="s">
        <v>294</v>
      </c>
      <c r="C34" s="538"/>
      <c r="D34" s="530" t="s">
        <v>256</v>
      </c>
      <c r="E34" s="529" t="s">
        <v>71</v>
      </c>
      <c r="F34" s="645">
        <v>1.47</v>
      </c>
      <c r="G34" s="646">
        <v>589.38</v>
      </c>
      <c r="H34" s="645">
        <v>3.86</v>
      </c>
      <c r="I34" s="646">
        <v>1509.76</v>
      </c>
      <c r="J34" s="645">
        <v>93.38</v>
      </c>
      <c r="K34" s="646">
        <v>18780.77</v>
      </c>
      <c r="L34" s="645">
        <v>564.33000000000004</v>
      </c>
      <c r="M34" s="647">
        <v>127431.1</v>
      </c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525"/>
      <c r="AB34" s="546" t="s">
        <v>294</v>
      </c>
      <c r="AC34" s="538"/>
      <c r="AD34" s="424" t="s">
        <v>114</v>
      </c>
      <c r="AE34" s="393" t="s">
        <v>100</v>
      </c>
      <c r="AF34" s="399"/>
      <c r="AG34" s="401"/>
      <c r="AH34" s="399"/>
      <c r="AI34" s="401"/>
      <c r="AJ34" s="399"/>
      <c r="AK34" s="401"/>
      <c r="AL34" s="399"/>
      <c r="AM34" s="402"/>
    </row>
    <row r="35" spans="1:39" ht="18" x14ac:dyDescent="0.15">
      <c r="A35" s="525"/>
      <c r="B35" s="546" t="s">
        <v>295</v>
      </c>
      <c r="C35" s="537"/>
      <c r="D35" s="547" t="s">
        <v>257</v>
      </c>
      <c r="E35" s="548" t="s">
        <v>71</v>
      </c>
      <c r="F35" s="635">
        <v>0.01</v>
      </c>
      <c r="G35" s="637">
        <v>20.63</v>
      </c>
      <c r="H35" s="635">
        <v>0.4</v>
      </c>
      <c r="I35" s="637">
        <v>311.31</v>
      </c>
      <c r="J35" s="635">
        <v>0.95</v>
      </c>
      <c r="K35" s="637">
        <v>247.06</v>
      </c>
      <c r="L35" s="635">
        <v>7.99</v>
      </c>
      <c r="M35" s="638">
        <v>2855.7</v>
      </c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525"/>
      <c r="AB35" s="546" t="s">
        <v>295</v>
      </c>
      <c r="AC35" s="537"/>
      <c r="AD35" s="429" t="s">
        <v>115</v>
      </c>
      <c r="AE35" s="409" t="s">
        <v>100</v>
      </c>
      <c r="AF35" s="394"/>
      <c r="AG35" s="396"/>
      <c r="AH35" s="394"/>
      <c r="AI35" s="396"/>
      <c r="AJ35" s="394"/>
      <c r="AK35" s="396"/>
      <c r="AL35" s="394"/>
      <c r="AM35" s="397"/>
    </row>
    <row r="36" spans="1:39" ht="55.5" customHeight="1" x14ac:dyDescent="0.15">
      <c r="A36" s="521" t="s">
        <v>198</v>
      </c>
      <c r="B36" s="561" t="s">
        <v>247</v>
      </c>
      <c r="C36" s="549"/>
      <c r="D36" s="523" t="s">
        <v>84</v>
      </c>
      <c r="E36" s="524" t="s">
        <v>71</v>
      </c>
      <c r="F36" s="631">
        <v>135.38999999999999</v>
      </c>
      <c r="G36" s="633">
        <v>54700.37</v>
      </c>
      <c r="H36" s="631">
        <v>124.01</v>
      </c>
      <c r="I36" s="633">
        <v>52531.51</v>
      </c>
      <c r="J36" s="631">
        <v>321.04000000000002</v>
      </c>
      <c r="K36" s="633">
        <v>192603.77</v>
      </c>
      <c r="L36" s="631">
        <v>324.36</v>
      </c>
      <c r="M36" s="634">
        <v>206921.38</v>
      </c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521" t="s">
        <v>198</v>
      </c>
      <c r="AB36" s="561" t="s">
        <v>247</v>
      </c>
      <c r="AC36" s="549"/>
      <c r="AD36" s="387" t="s">
        <v>84</v>
      </c>
      <c r="AE36" s="388" t="s">
        <v>100</v>
      </c>
      <c r="AF36" s="389" t="s">
        <v>0</v>
      </c>
      <c r="AG36" s="391" t="s">
        <v>0</v>
      </c>
      <c r="AH36" s="389" t="s">
        <v>0</v>
      </c>
      <c r="AI36" s="391" t="s">
        <v>0</v>
      </c>
      <c r="AJ36" s="389" t="s">
        <v>0</v>
      </c>
      <c r="AK36" s="391" t="s">
        <v>0</v>
      </c>
      <c r="AL36" s="389" t="s">
        <v>0</v>
      </c>
      <c r="AM36" s="392" t="s">
        <v>0</v>
      </c>
    </row>
    <row r="37" spans="1:39" ht="18" x14ac:dyDescent="0.15">
      <c r="A37" s="525"/>
      <c r="B37" s="546" t="s">
        <v>296</v>
      </c>
      <c r="C37" s="538"/>
      <c r="D37" s="530" t="s">
        <v>252</v>
      </c>
      <c r="E37" s="529" t="s">
        <v>71</v>
      </c>
      <c r="F37" s="635">
        <v>76.09</v>
      </c>
      <c r="G37" s="637">
        <v>33335.699999999997</v>
      </c>
      <c r="H37" s="635">
        <v>63.52</v>
      </c>
      <c r="I37" s="637">
        <v>31676.959999999999</v>
      </c>
      <c r="J37" s="635">
        <v>106.51</v>
      </c>
      <c r="K37" s="637">
        <v>73676.72</v>
      </c>
      <c r="L37" s="635">
        <v>114.29</v>
      </c>
      <c r="M37" s="638">
        <v>85804.02</v>
      </c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525"/>
      <c r="AB37" s="546" t="s">
        <v>296</v>
      </c>
      <c r="AC37" s="538"/>
      <c r="AD37" s="424" t="s">
        <v>110</v>
      </c>
      <c r="AE37" s="393" t="s">
        <v>100</v>
      </c>
      <c r="AF37" s="394"/>
      <c r="AG37" s="396"/>
      <c r="AH37" s="394"/>
      <c r="AI37" s="396"/>
      <c r="AJ37" s="394"/>
      <c r="AK37" s="396"/>
      <c r="AL37" s="394"/>
      <c r="AM37" s="397"/>
    </row>
    <row r="38" spans="1:39" ht="18" x14ac:dyDescent="0.15">
      <c r="A38" s="525"/>
      <c r="B38" s="546" t="s">
        <v>297</v>
      </c>
      <c r="C38" s="538"/>
      <c r="D38" s="530" t="s">
        <v>253</v>
      </c>
      <c r="E38" s="529" t="s">
        <v>71</v>
      </c>
      <c r="F38" s="635">
        <v>49.95</v>
      </c>
      <c r="G38" s="637">
        <v>14841.68</v>
      </c>
      <c r="H38" s="635">
        <v>49.61</v>
      </c>
      <c r="I38" s="637">
        <v>14256.76</v>
      </c>
      <c r="J38" s="635">
        <v>203.55</v>
      </c>
      <c r="K38" s="637">
        <v>112233.61</v>
      </c>
      <c r="L38" s="635">
        <v>200.93</v>
      </c>
      <c r="M38" s="638">
        <v>115570.56</v>
      </c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525"/>
      <c r="AB38" s="546" t="s">
        <v>297</v>
      </c>
      <c r="AC38" s="538"/>
      <c r="AD38" s="424" t="s">
        <v>111</v>
      </c>
      <c r="AE38" s="393" t="s">
        <v>100</v>
      </c>
      <c r="AF38" s="394"/>
      <c r="AG38" s="396"/>
      <c r="AH38" s="394"/>
      <c r="AI38" s="396"/>
      <c r="AJ38" s="394"/>
      <c r="AK38" s="396"/>
      <c r="AL38" s="394"/>
      <c r="AM38" s="397"/>
    </row>
    <row r="39" spans="1:39" ht="18" x14ac:dyDescent="0.15">
      <c r="A39" s="525"/>
      <c r="B39" s="546" t="s">
        <v>298</v>
      </c>
      <c r="C39" s="538"/>
      <c r="D39" s="530" t="s">
        <v>258</v>
      </c>
      <c r="E39" s="529" t="s">
        <v>71</v>
      </c>
      <c r="F39" s="635">
        <v>7.0000000000000007E-2</v>
      </c>
      <c r="G39" s="637">
        <v>67.540000000000006</v>
      </c>
      <c r="H39" s="635">
        <v>0.04</v>
      </c>
      <c r="I39" s="637">
        <v>21.83</v>
      </c>
      <c r="J39" s="635">
        <v>0.21</v>
      </c>
      <c r="K39" s="637">
        <v>149.19</v>
      </c>
      <c r="L39" s="635">
        <v>0.25</v>
      </c>
      <c r="M39" s="638">
        <v>158.69</v>
      </c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525"/>
      <c r="AB39" s="546" t="s">
        <v>298</v>
      </c>
      <c r="AC39" s="538"/>
      <c r="AD39" s="424" t="s">
        <v>116</v>
      </c>
      <c r="AE39" s="393" t="s">
        <v>100</v>
      </c>
      <c r="AF39" s="394"/>
      <c r="AG39" s="396"/>
      <c r="AH39" s="394"/>
      <c r="AI39" s="396"/>
      <c r="AJ39" s="394"/>
      <c r="AK39" s="396"/>
      <c r="AL39" s="394"/>
      <c r="AM39" s="397"/>
    </row>
    <row r="40" spans="1:39" ht="18" x14ac:dyDescent="0.15">
      <c r="A40" s="525"/>
      <c r="B40" s="546" t="s">
        <v>299</v>
      </c>
      <c r="C40" s="538"/>
      <c r="D40" s="530" t="s">
        <v>259</v>
      </c>
      <c r="E40" s="529" t="s">
        <v>71</v>
      </c>
      <c r="F40" s="635">
        <v>0.06</v>
      </c>
      <c r="G40" s="637">
        <v>65.28</v>
      </c>
      <c r="H40" s="635">
        <v>0.09</v>
      </c>
      <c r="I40" s="637">
        <v>38.869999999999997</v>
      </c>
      <c r="J40" s="635">
        <v>0.23</v>
      </c>
      <c r="K40" s="637">
        <v>160.1</v>
      </c>
      <c r="L40" s="635">
        <v>0.28999999999999998</v>
      </c>
      <c r="M40" s="638">
        <v>146.38</v>
      </c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525"/>
      <c r="AB40" s="546" t="s">
        <v>299</v>
      </c>
      <c r="AC40" s="538"/>
      <c r="AD40" s="424" t="s">
        <v>117</v>
      </c>
      <c r="AE40" s="393" t="s">
        <v>100</v>
      </c>
      <c r="AF40" s="394"/>
      <c r="AG40" s="396"/>
      <c r="AH40" s="394"/>
      <c r="AI40" s="396"/>
      <c r="AJ40" s="394"/>
      <c r="AK40" s="396"/>
      <c r="AL40" s="394"/>
      <c r="AM40" s="397"/>
    </row>
    <row r="41" spans="1:39" ht="18" x14ac:dyDescent="0.15">
      <c r="A41" s="525"/>
      <c r="B41" s="546" t="s">
        <v>300</v>
      </c>
      <c r="C41" s="538"/>
      <c r="D41" s="530" t="s">
        <v>260</v>
      </c>
      <c r="E41" s="529" t="s">
        <v>71</v>
      </c>
      <c r="F41" s="635">
        <v>4.1500000000000004</v>
      </c>
      <c r="G41" s="637">
        <v>1680.77</v>
      </c>
      <c r="H41" s="635">
        <v>5.38</v>
      </c>
      <c r="I41" s="637">
        <v>1485.16</v>
      </c>
      <c r="J41" s="635">
        <v>3.24</v>
      </c>
      <c r="K41" s="637">
        <v>2159.73</v>
      </c>
      <c r="L41" s="635">
        <v>2.23</v>
      </c>
      <c r="M41" s="638">
        <v>1517.21</v>
      </c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525"/>
      <c r="AB41" s="546" t="s">
        <v>300</v>
      </c>
      <c r="AC41" s="538"/>
      <c r="AD41" s="424" t="s">
        <v>118</v>
      </c>
      <c r="AE41" s="393" t="s">
        <v>100</v>
      </c>
      <c r="AF41" s="394"/>
      <c r="AG41" s="396"/>
      <c r="AH41" s="394"/>
      <c r="AI41" s="396"/>
      <c r="AJ41" s="394"/>
      <c r="AK41" s="396"/>
      <c r="AL41" s="394"/>
      <c r="AM41" s="397"/>
    </row>
    <row r="42" spans="1:39" ht="18" x14ac:dyDescent="0.15">
      <c r="A42" s="525"/>
      <c r="B42" s="546" t="s">
        <v>301</v>
      </c>
      <c r="C42" s="538"/>
      <c r="D42" s="550" t="s">
        <v>255</v>
      </c>
      <c r="E42" s="529" t="s">
        <v>71</v>
      </c>
      <c r="F42" s="645">
        <v>0.51</v>
      </c>
      <c r="G42" s="646">
        <v>145.05000000000001</v>
      </c>
      <c r="H42" s="645">
        <v>0.35</v>
      </c>
      <c r="I42" s="646">
        <v>88.34</v>
      </c>
      <c r="J42" s="645">
        <v>7.0000000000000007E-2</v>
      </c>
      <c r="K42" s="646">
        <v>11.71</v>
      </c>
      <c r="L42" s="645">
        <v>0.1</v>
      </c>
      <c r="M42" s="647">
        <v>32.49</v>
      </c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525"/>
      <c r="AB42" s="546" t="s">
        <v>301</v>
      </c>
      <c r="AC42" s="538"/>
      <c r="AD42" s="434" t="s">
        <v>121</v>
      </c>
      <c r="AE42" s="393" t="s">
        <v>100</v>
      </c>
      <c r="AF42" s="399"/>
      <c r="AG42" s="401"/>
      <c r="AH42" s="399"/>
      <c r="AI42" s="401"/>
      <c r="AJ42" s="399"/>
      <c r="AK42" s="401"/>
      <c r="AL42" s="399"/>
      <c r="AM42" s="402"/>
    </row>
    <row r="43" spans="1:39" ht="18.75" thickBot="1" x14ac:dyDescent="0.2">
      <c r="A43" s="551"/>
      <c r="B43" s="552" t="s">
        <v>302</v>
      </c>
      <c r="C43" s="553"/>
      <c r="D43" s="554" t="s">
        <v>254</v>
      </c>
      <c r="E43" s="555" t="s">
        <v>71</v>
      </c>
      <c r="F43" s="653">
        <v>2.79</v>
      </c>
      <c r="G43" s="654">
        <v>1570.93</v>
      </c>
      <c r="H43" s="653">
        <v>0.02</v>
      </c>
      <c r="I43" s="654">
        <v>20.64</v>
      </c>
      <c r="J43" s="653">
        <v>7.18</v>
      </c>
      <c r="K43" s="654">
        <v>4161.3599999999997</v>
      </c>
      <c r="L43" s="653">
        <v>0.25</v>
      </c>
      <c r="M43" s="655">
        <v>183.18</v>
      </c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551"/>
      <c r="AB43" s="552" t="s">
        <v>302</v>
      </c>
      <c r="AC43" s="553"/>
      <c r="AD43" s="430" t="s">
        <v>112</v>
      </c>
      <c r="AE43" s="410" t="s">
        <v>100</v>
      </c>
      <c r="AF43" s="411"/>
      <c r="AG43" s="412"/>
      <c r="AH43" s="411"/>
      <c r="AI43" s="412"/>
      <c r="AJ43" s="411"/>
      <c r="AK43" s="412"/>
      <c r="AL43" s="411"/>
      <c r="AM43" s="413"/>
    </row>
    <row r="44" spans="1:39" ht="18.75" customHeight="1" x14ac:dyDescent="0.25">
      <c r="A44" s="414" t="s">
        <v>97</v>
      </c>
      <c r="B44" s="414"/>
      <c r="C44" s="414"/>
      <c r="D44" s="415"/>
      <c r="E44" s="415"/>
      <c r="F44" s="416"/>
      <c r="G44" s="416"/>
      <c r="H44" s="416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</row>
    <row r="45" spans="1:39" ht="18" customHeight="1" x14ac:dyDescent="0.25">
      <c r="A45" s="357" t="s">
        <v>303</v>
      </c>
      <c r="B45" s="357"/>
      <c r="C45" s="357"/>
      <c r="D45" s="319"/>
      <c r="E45" s="319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</row>
    <row r="46" spans="1:39" ht="15.75" x14ac:dyDescent="0.25">
      <c r="A46" s="357" t="s">
        <v>98</v>
      </c>
      <c r="B46" s="357"/>
      <c r="C46" s="357"/>
      <c r="D46" s="319"/>
      <c r="E46" s="319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</row>
    <row r="47" spans="1:39" ht="20.25" customHeight="1" x14ac:dyDescent="0.25">
      <c r="A47" s="433" t="s">
        <v>120</v>
      </c>
      <c r="B47" s="357"/>
      <c r="C47" s="357"/>
      <c r="D47" s="319"/>
      <c r="E47" s="319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</row>
    <row r="48" spans="1:39" ht="15.75" x14ac:dyDescent="0.25">
      <c r="A48" s="357"/>
      <c r="B48" s="357"/>
      <c r="C48" s="357"/>
      <c r="D48" s="319"/>
      <c r="E48" s="319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</row>
    <row r="49" spans="1:39" ht="15.75" x14ac:dyDescent="0.25">
      <c r="A49" s="357"/>
      <c r="B49" s="357"/>
      <c r="C49" s="357"/>
      <c r="D49" s="319"/>
      <c r="E49" s="319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</row>
  </sheetData>
  <mergeCells count="26"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50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5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72</v>
      </c>
    </row>
    <row r="2" spans="2:2" x14ac:dyDescent="0.15">
      <c r="B2" s="255">
        <f>'JQ1|Primary Products|Production'!D13+'JQ2 | Primary Products | Trade'!D11+'JQ2 | Primary Products | Trade'!H11</f>
        <v>5514.3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JQ1|Primary Products|Production</vt:lpstr>
      <vt:lpstr>JQ2 | Primary Products | Trade</vt:lpstr>
      <vt:lpstr>JQ3 | Secondary Products| Trade</vt:lpstr>
      <vt:lpstr>ECE-EU | Species | Trade</vt:lpstr>
      <vt:lpstr>Notes</vt:lpstr>
      <vt:lpstr>Validation</vt:lpstr>
      <vt:lpstr>Upload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Markus Stolze 20/06/18</cp:lastModifiedBy>
  <cp:lastPrinted>2018-05-14T12:57:34Z</cp:lastPrinted>
  <dcterms:created xsi:type="dcterms:W3CDTF">1998-09-16T16:39:33Z</dcterms:created>
  <dcterms:modified xsi:type="dcterms:W3CDTF">2018-07-13T08:55:01Z</dcterms:modified>
</cp:coreProperties>
</file>