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26" windowWidth="15480" windowHeight="11520" tabRatio="543" activeTab="0"/>
  </bookViews>
  <sheets>
    <sheet name="cover" sheetId="1" r:id="rId1"/>
    <sheet name="6ind" sheetId="2" r:id="rId2"/>
    <sheet name="t1" sheetId="3" r:id="rId3"/>
    <sheet name="t2 " sheetId="4" r:id="rId4"/>
    <sheet name="t3" sheetId="5" r:id="rId5"/>
    <sheet name="t4" sheetId="6" r:id="rId6"/>
    <sheet name="t5 " sheetId="7" r:id="rId7"/>
    <sheet name="t6" sheetId="8" r:id="rId8"/>
  </sheets>
  <definedNames>
    <definedName name="_ftn1" localSheetId="0">'cover'!$A$20</definedName>
    <definedName name="_ftnref1" localSheetId="0">'cover'!$A$19</definedName>
  </definedNames>
  <calcPr fullCalcOnLoad="1"/>
</workbook>
</file>

<file path=xl/sharedStrings.xml><?xml version="1.0" encoding="utf-8"?>
<sst xmlns="http://schemas.openxmlformats.org/spreadsheetml/2006/main" count="1270" uniqueCount="358">
  <si>
    <r>
      <t xml:space="preserve"> Данные МЗ РК  по показателю "Население подключенное к коммунальному водоснабжению" формируются по итогам проведенных наблюдений территориальных департаментов Комитета государственного Санитарно-эпидемиологического надзора МЗ РК и Бассейнового управления КВР МСХ РК. Данные ведомства обеспечивают достоверность и качество информации путем осуществления регулярных проверок.                                                 Достоверность и качество данных </t>
    </r>
    <r>
      <rPr>
        <b/>
        <sz val="11"/>
        <color indexed="8"/>
        <rFont val="Calibri"/>
        <family val="2"/>
      </rPr>
      <t>АРКС</t>
    </r>
    <r>
      <rPr>
        <sz val="11"/>
        <color indexed="8"/>
        <rFont val="Calibri"/>
        <family val="2"/>
      </rPr>
      <t xml:space="preserve">  подтверждаются первичными отчетами респондентов по форме "Отчет о работе водопровода, канализации и их отдельных сетей", заверенные печатью и подписями первых руководителей.                                                                                                       </t>
    </r>
  </si>
  <si>
    <t xml:space="preserve">Потребление воды в коммунальной сфере в стране </t>
  </si>
  <si>
    <r>
      <t xml:space="preserve">Общее потребление воды                                                                     </t>
    </r>
    <r>
      <rPr>
        <sz val="11"/>
        <color indexed="10"/>
        <rFont val="Calibri"/>
        <family val="2"/>
      </rPr>
      <t>Строка 1 + строка 7</t>
    </r>
  </si>
  <si>
    <r>
      <t>1000 km</t>
    </r>
    <r>
      <rPr>
        <vertAlign val="superscript"/>
        <sz val="12"/>
        <color indexed="8"/>
        <rFont val="Calibri"/>
        <family val="2"/>
      </rPr>
      <t>2</t>
    </r>
  </si>
  <si>
    <r>
      <t>1000 км</t>
    </r>
    <r>
      <rPr>
        <vertAlign val="superscript"/>
        <sz val="12"/>
        <color indexed="8"/>
        <rFont val="Calibri"/>
        <family val="2"/>
      </rPr>
      <t>2</t>
    </r>
  </si>
  <si>
    <t xml:space="preserve">из них земли, отведенные под транспортную инфраструктуру </t>
  </si>
  <si>
    <t>%</t>
  </si>
  <si>
    <t>http://unfccc.int/national_reports/annex_i_natcom/submitted_natcom/items/4903.php</t>
  </si>
  <si>
    <t xml:space="preserve">http://unfccc.int/national_reports/non-annex_i_natcom/items/2979.php   </t>
  </si>
  <si>
    <t>http://www.ipcc-nggip.iges.or.jp/public/2006gl/index.html</t>
  </si>
  <si>
    <t>ЕВРОПЕЙСКАЯ ЭКОНОМИЧЕСКАЯ КОМИССИЯ</t>
  </si>
  <si>
    <t>КОМИТЕТ ПО ЭКОЛОГИЧЕСКОЙ ПОЛИТИКЕ</t>
  </si>
  <si>
    <t>КОНФЕРЕНЦИЯ ЕВРОПЕЙСКИХ СТАТИСТИКОВ</t>
  </si>
  <si>
    <t>Совместная межсекторальная целевая группа по экологическим показателям</t>
  </si>
  <si>
    <t>НАЦИОНАЛЬНЫЙ ОБЗОР ПРИМЕНЕНИЯ ЭКОЛОГИЧЕСКИХ ПОКАЗАТЕЛЕЙ</t>
  </si>
  <si>
    <t>При заполнении нижеуказанных таблиц за помощью, пожалуйста, обращайтесь к г-ну Владиславу Бизеку по эл. почте: vladislav.bizek@gmail.com.</t>
  </si>
  <si>
    <t>Пятая сессия</t>
  </si>
  <si>
    <t>4-6 июля 2012 года, Женева</t>
  </si>
  <si>
    <t>ОЦЕНКА СЛЕДУЮЩИХ ШЕСТИ ПОКАЗАТЕЛЕЙ ИЗ РУКОВОДСТВА ПО ПРИМЕНЕНИЮ ЭКОЛОГИЧЕСКИХ ПОКАЗАТЕЛЕЙ ЕЭК ООН</t>
  </si>
  <si>
    <t>Показатель</t>
  </si>
  <si>
    <t>B. Обеспечение качества данных и процедуры контроля при подготовке показателя</t>
  </si>
  <si>
    <t>Вопрос A.</t>
  </si>
  <si>
    <t>Вопрос  B.</t>
  </si>
  <si>
    <t>Вопрос  C.</t>
  </si>
  <si>
    <t>Вопрос D</t>
  </si>
  <si>
    <t>Эффективные механизмы межведомственного сотрудничества по подготовке показателя</t>
  </si>
  <si>
    <t>Обеспечение качества данных и процедуры контроля при подготовке показателя</t>
  </si>
  <si>
    <t xml:space="preserve">Опишите, пожалуйста, обеспечение качества данных и процедуры контроля при подготовке показателя. Описание должно охватывать возникшие проблемы, найденные им решения, а также возможные дальнейшие шаги, планируемые или необходимые. Следует обратить внимание на действующие международные методологии и руководства, которые выполняются по обеспечению качества данных и контролю. </t>
  </si>
  <si>
    <t>Публикация показателя в статистических сборниках и докладах о состоянии окружающей среды</t>
  </si>
  <si>
    <t xml:space="preserve">Укажите, пожалуйста, информацию, подтверждающую публикацию показателя в статистических сборниках и докладах о состоянии окружающей среды (названия, названия издательств, город и годы издания, язык издания, количество опубликованных копий, Интернет-адрес, были по показателю опубликованы временные ряды данных). </t>
  </si>
  <si>
    <t>Описание показателей доступно он-лайн: www.unece.org/env/documents/2007/ece/ece.belgrade.conf.2007.inf.6.r.pdf</t>
  </si>
  <si>
    <t>Единица</t>
  </si>
  <si>
    <t>Использование индикатора и / или связанных с ними данных на национальном уровне и основные держатели информации</t>
  </si>
  <si>
    <t>Выбросы загрязняющих веществ в атмосферный воздух</t>
  </si>
  <si>
    <t>Выбросы парниковых газов</t>
  </si>
  <si>
    <t>Бытовое водопотребление на душу населения</t>
  </si>
  <si>
    <t>Потери воды</t>
  </si>
  <si>
    <t>Изъятие земель</t>
  </si>
  <si>
    <t>Потребление удобрений</t>
  </si>
  <si>
    <t>Оксиды азота</t>
  </si>
  <si>
    <t>1000 т / год</t>
  </si>
  <si>
    <t>т/год</t>
  </si>
  <si>
    <t>кг/год</t>
  </si>
  <si>
    <t>г/год</t>
  </si>
  <si>
    <t>НМЛОС</t>
  </si>
  <si>
    <t>Аммиак</t>
  </si>
  <si>
    <t>ТЧ10</t>
  </si>
  <si>
    <t>ТЧ2.5</t>
  </si>
  <si>
    <t>Углеводороды</t>
  </si>
  <si>
    <t>ПАУ</t>
  </si>
  <si>
    <t>ПХДД/Ф</t>
  </si>
  <si>
    <t>ПХБ</t>
  </si>
  <si>
    <t>Кадмий</t>
  </si>
  <si>
    <t>Свинец</t>
  </si>
  <si>
    <t>Население</t>
  </si>
  <si>
    <t>кг / чел</t>
  </si>
  <si>
    <t>Площадь страны</t>
  </si>
  <si>
    <t>Глоссарий</t>
  </si>
  <si>
    <t>ППС: паритет покупательной способности</t>
  </si>
  <si>
    <t>ПАУ: полициклические ароматические углеводороды</t>
  </si>
  <si>
    <t>ПХБ: полихлорированные бифенилы</t>
  </si>
  <si>
    <t>Млн. т / год</t>
  </si>
  <si>
    <t>Диоксид углерода</t>
  </si>
  <si>
    <t>ГФУ (указать в примечании)</t>
  </si>
  <si>
    <t>ПФУ (указать в примечании)</t>
  </si>
  <si>
    <t>Сельское хозяйство</t>
  </si>
  <si>
    <t>Отходы</t>
  </si>
  <si>
    <t>Население страны</t>
  </si>
  <si>
    <t>т СО2-экв / душу населения</t>
  </si>
  <si>
    <t>Формула для расчета совокупных выбросов:</t>
  </si>
  <si>
    <t>Население, подключенное к коммунальному водоснабжению</t>
  </si>
  <si>
    <t>млн. кубометров</t>
  </si>
  <si>
    <t>кубометров в год</t>
  </si>
  <si>
    <t xml:space="preserve"> </t>
  </si>
  <si>
    <t>Расчетное потребление воды на душу населения</t>
  </si>
  <si>
    <t>Общее потребление воды (коммунальное водоснабжение и самообеспечение)</t>
  </si>
  <si>
    <t>Общая численность населения</t>
  </si>
  <si>
    <t>Вода доставленная конечным пользователям</t>
  </si>
  <si>
    <t>Забранная вода</t>
  </si>
  <si>
    <r>
      <t>1000 km</t>
    </r>
    <r>
      <rPr>
        <vertAlign val="superscript"/>
        <sz val="12"/>
        <color indexed="8"/>
        <rFont val="Calibri"/>
        <family val="2"/>
      </rPr>
      <t>2</t>
    </r>
  </si>
  <si>
    <t>1000 т N</t>
  </si>
  <si>
    <t>Потребление фосфатных удобрений</t>
  </si>
  <si>
    <t>Потребление калийных удобрений</t>
  </si>
  <si>
    <t>Потребление NP удобрений</t>
  </si>
  <si>
    <t>Потребление PK удобрений</t>
  </si>
  <si>
    <t>Потребление  NK удобрений</t>
  </si>
  <si>
    <t>Потребление NPK удобрений</t>
  </si>
  <si>
    <t>1000 т</t>
  </si>
  <si>
    <t>кг / га</t>
  </si>
  <si>
    <t>Абсолютные значения выбросов основных загрязняющих веществ</t>
  </si>
  <si>
    <t>Ртуть</t>
  </si>
  <si>
    <t>Выбросы основных загрязняющих веществ на душу населения</t>
  </si>
  <si>
    <t>Выбросы основных загрязняющих веществ на единицу площади</t>
  </si>
  <si>
    <t>т/км2</t>
  </si>
  <si>
    <t xml:space="preserve">кг/1000 долларов </t>
  </si>
  <si>
    <t>кг/1000 долларов</t>
  </si>
  <si>
    <t>ВВП в постоянных ценах 2005 года (ППС)</t>
  </si>
  <si>
    <t>Значения ВВП по ППС в ценах 2005 года в Международных долларах можно найти на http://data.worldbank.org/indicator/NY.GDP.MKTP.PP.KD</t>
  </si>
  <si>
    <t>Абсолютные значения выбросов</t>
  </si>
  <si>
    <t xml:space="preserve">                                                                                                                                                   Совокупные выбросы по секторам (в эквиваленте СО2)</t>
  </si>
  <si>
    <t>1000 км2</t>
  </si>
  <si>
    <t>В случае, если данные о F-газах отсутствуют, используется упрощенная формула:</t>
  </si>
  <si>
    <t>Потребление органических удобрений</t>
  </si>
  <si>
    <t>Потребление минеральных  удобрений</t>
  </si>
  <si>
    <t>C. Публикация показателя в статистических сборниках, докладах о состоянии окружающей среды и других периодических природоохранных изданиях</t>
  </si>
  <si>
    <t>Диоксид серы</t>
  </si>
  <si>
    <t>Оксид углерода</t>
  </si>
  <si>
    <t>Миллионы человек</t>
  </si>
  <si>
    <t>Энергетика (всего)</t>
  </si>
  <si>
    <t>из  них стационарные источники</t>
  </si>
  <si>
    <t>из  них мобильные источники</t>
  </si>
  <si>
    <t xml:space="preserve">ПГП  для частных F-газов можно найти на сайте   http://unfccc.int/ghg_data/items/3825.php  </t>
  </si>
  <si>
    <t>Подробную информацию о выбросах парниковых газов можно найти в Национальных сообщениях Беларуси, России и Украины на сайте</t>
  </si>
  <si>
    <t>Подробную информацию о выбросах парниковых газов других стран можно найти в Национальных сообщениях   на сайте</t>
  </si>
  <si>
    <t>Самообеспечение: Вода, потребляемая непосредственно домашними хозяйствами для собственного потребления</t>
  </si>
  <si>
    <t>миллионы челоиек</t>
  </si>
  <si>
    <t>Выбросы основных загрязняющих веществ на единицу ВВП</t>
  </si>
  <si>
    <t xml:space="preserve">Потребление азотных удобрений </t>
  </si>
  <si>
    <t>млн. га</t>
  </si>
  <si>
    <t>Потребление NPK удобрений Строка 14 / строка 1</t>
  </si>
  <si>
    <t>Удельные выбросы (минус ЗИЗЛХ)</t>
  </si>
  <si>
    <t>D. Использование индикатора и / или связанных с ними данных на национальном уровне и основные держатели информации</t>
  </si>
  <si>
    <t>Примечания</t>
  </si>
  <si>
    <t>Дополнительная информация</t>
  </si>
  <si>
    <t>ЕМЕП / ЕАОС Справочник по инвентаризации выбросов загрязняющих веществ в атмосферу  2009 года, ЕАОС Технический отчет 9/2009, см. http://www.eea.europa.eu/publications/emep-eea-emission-inventory-guidebook-2009</t>
  </si>
  <si>
    <t>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14/CP.11 в</t>
  </si>
  <si>
    <t>Версия на русском языке: http://unfccc.int/resource/docs/2006/sbsta/rus/09r.pdf</t>
  </si>
  <si>
    <t>Значения ВВП по ППС в ценах 2005 года в международных долларах можно найти на http://data.worldbank.org/indicator/NY.GDP.MKTP.PP.KD</t>
  </si>
  <si>
    <t>Руководящие принципы представления данных о выбросах в рамках Конвенции о трансграничном загрязнении воздуха (ECE/EB.AIR/97). Версия января 2009 года. Смотрите http://www.ceip.at/fileadmin/inhalte/emep/reporting_2009/Rep_Guidelines_ECE_EB_AIR_97_e.pdf</t>
  </si>
  <si>
    <t>Коммунальное водоснабжение</t>
  </si>
  <si>
    <t>Самообеспечение</t>
  </si>
  <si>
    <t xml:space="preserve">из них - утечки </t>
  </si>
  <si>
    <t>из них - испарение</t>
  </si>
  <si>
    <t>из них - погрешности измерений</t>
  </si>
  <si>
    <r>
      <t>1000 km</t>
    </r>
    <r>
      <rPr>
        <b/>
        <vertAlign val="superscript"/>
        <sz val="12"/>
        <color indexed="8"/>
        <rFont val="Calibri"/>
        <family val="2"/>
      </rPr>
      <t>2</t>
    </r>
  </si>
  <si>
    <t>Площади обработанные минеральными удобрениями</t>
  </si>
  <si>
    <t>Продажа минеральных удобрений</t>
  </si>
  <si>
    <t>млн. Га</t>
  </si>
  <si>
    <t>Общая площадь для культуры</t>
  </si>
  <si>
    <t xml:space="preserve">Потребление удобрений </t>
  </si>
  <si>
    <t>Площади, обработанные органическими удобрениями</t>
  </si>
  <si>
    <t>Земли, выведенные из продуктивного оборота застройками</t>
  </si>
  <si>
    <t xml:space="preserve">Подробное описание показателя доступно в Руководстве по применению экологических показателей; отдел II.6, см.: www.unece.org/env/documents/2007/ece/ece.belgrade.conf.2007.inf.6.r.pdf </t>
  </si>
  <si>
    <r>
      <t>F-газы: гидрофторуглероды (ГФУ), перфторуглероды (ПФУ) и гексафторид серы (SF</t>
    </r>
    <r>
      <rPr>
        <vertAlign val="subscript"/>
        <sz val="12"/>
        <rFont val="Calibri"/>
        <family val="2"/>
      </rPr>
      <t>6</t>
    </r>
    <r>
      <rPr>
        <sz val="12"/>
        <rFont val="Calibri"/>
        <family val="2"/>
      </rPr>
      <t>)</t>
    </r>
  </si>
  <si>
    <r>
      <t>Совокупные выбросы (в эквиваленте СО</t>
    </r>
    <r>
      <rPr>
        <vertAlign val="subscript"/>
        <sz val="11"/>
        <rFont val="Calibri"/>
        <family val="2"/>
      </rPr>
      <t>2</t>
    </r>
    <r>
      <rPr>
        <sz val="11"/>
        <color indexed="8"/>
        <rFont val="Calibri"/>
        <family val="2"/>
      </rPr>
      <t>) = выбросы CO</t>
    </r>
    <r>
      <rPr>
        <vertAlign val="subscript"/>
        <sz val="11"/>
        <rFont val="Calibri"/>
        <family val="2"/>
      </rPr>
      <t>2</t>
    </r>
    <r>
      <rPr>
        <sz val="11"/>
        <color indexed="8"/>
        <rFont val="Calibri"/>
        <family val="2"/>
      </rPr>
      <t xml:space="preserve"> (Mt) + 21 х выбросы </t>
    </r>
    <r>
      <rPr>
        <sz val="11"/>
        <rFont val="Calibri"/>
        <family val="2"/>
      </rPr>
      <t>CH</t>
    </r>
    <r>
      <rPr>
        <vertAlign val="subscript"/>
        <sz val="11"/>
        <rFont val="Calibri"/>
        <family val="2"/>
      </rPr>
      <t>4</t>
    </r>
    <r>
      <rPr>
        <sz val="11"/>
        <rFont val="Calibri"/>
        <family val="2"/>
      </rPr>
      <t xml:space="preserve"> </t>
    </r>
    <r>
      <rPr>
        <sz val="11"/>
        <color indexed="8"/>
        <rFont val="Calibri"/>
        <family val="2"/>
      </rPr>
      <t>(Mt) + 310 х выбросы N</t>
    </r>
    <r>
      <rPr>
        <vertAlign val="subscript"/>
        <sz val="11"/>
        <color indexed="12"/>
        <rFont val="Calibri"/>
        <family val="2"/>
      </rPr>
      <t>2</t>
    </r>
    <r>
      <rPr>
        <sz val="11"/>
        <color indexed="8"/>
        <rFont val="Calibri"/>
        <family val="2"/>
      </rPr>
      <t>0 (Mt) + 0,001 х сумма выбросов F-газов (тыс. т) х ПГП</t>
    </r>
  </si>
  <si>
    <t>Тренды поглощения ПГ  в землепользовании, изменении землепользования и лесном хозяйстве (ЗИЗЛХ)</t>
  </si>
  <si>
    <t>Не связанные с сжиганием выбросы: выбросы парниковых газов в энергетическом секторе, которые выбрасываются без горения.</t>
  </si>
  <si>
    <t>ВВП: внутренний валовой продукт</t>
  </si>
  <si>
    <t>из  них - не связанные с сжиганием выбросы</t>
  </si>
  <si>
    <t>из них - сжигание в стационарных источников</t>
  </si>
  <si>
    <t>из  них - сжигание в мобильных источниках</t>
  </si>
  <si>
    <t>ВВП: валовой внутренний продукт</t>
  </si>
  <si>
    <t>Международный доллар: денежная единица, которая используется для расчета ВВП по ППС.</t>
  </si>
  <si>
    <t xml:space="preserve">ОВЧ: общее содержание взвешенных частиц (выбросы пыли) </t>
  </si>
  <si>
    <t>ТЧ10: частицы с диаметром 10 мкм и менее</t>
  </si>
  <si>
    <t>ТЧ2.5: частицы с диаметром 2.5 мкм и менее</t>
  </si>
  <si>
    <t>ПХДД / Ф: полихлорированные дибензо диоксины/дибензофураны</t>
  </si>
  <si>
    <t>НМЛОС: неметановые летучие органические соединения</t>
  </si>
  <si>
    <t>Если в вашей стране кадастры выбросов в формате НФР  (в котором кадастры выбросов сообщаются в ЕМЕП) доступны,пожалуйста представьте их в виде приложений.</t>
  </si>
  <si>
    <t>Если ваша страна приняла целевые показатели сокращения выбросов некоторых загрязняющих веществ,пожалуйста представьте эту информацию в примечании, .</t>
  </si>
  <si>
    <r>
      <t>Подробнинформац</t>
    </r>
    <r>
      <rPr>
        <sz val="11"/>
        <rFont val="Calibri"/>
        <family val="2"/>
      </rPr>
      <t>ию</t>
    </r>
    <r>
      <rPr>
        <sz val="11"/>
        <color indexed="8"/>
        <rFont val="Calibri"/>
        <family val="2"/>
      </rPr>
      <t xml:space="preserve"> о методологии инвентаризации выбросов  парниковых газов можно найти в Руководящих принципах Межправительственной группы экспертов по изменению климата (МГЭИК) 2006 года для национальных кадастров парниковых газов  на сайте:</t>
    </r>
  </si>
  <si>
    <t>миллионы человек</t>
  </si>
  <si>
    <t>Коммунальное водоснабжение: вода поставляемая отраслью водоснабжения (ISIC 36)</t>
  </si>
  <si>
    <r>
      <t xml:space="preserve">Подробное описание </t>
    </r>
    <r>
      <rPr>
        <b/>
        <sz val="12"/>
        <rFont val="Calibri"/>
        <family val="2"/>
      </rPr>
      <t>показателя</t>
    </r>
    <r>
      <rPr>
        <b/>
        <sz val="12"/>
        <rFont val="Calibri"/>
        <family val="2"/>
      </rPr>
      <t xml:space="preserve"> доступно в Руководстве по применению экологических показателей; отдел II.10, см.: www.unece.org/env/documents/2007/ece/ece.belgrade.conf.2007.inf.6.r.pdf </t>
    </r>
  </si>
  <si>
    <r>
      <t>Связанные с водой вопросник</t>
    </r>
    <r>
      <rPr>
        <sz val="12"/>
        <rFont val="Calibri"/>
        <family val="2"/>
      </rPr>
      <t>и</t>
    </r>
    <r>
      <rPr>
        <sz val="12"/>
        <color indexed="8"/>
        <rFont val="Calibri"/>
        <family val="2"/>
      </rPr>
      <t>, а также соответствующие определения, разработанные СОООН можно найти на http://unstats.un.org/unsd/ENVIRONMENT/questionnaire2010.htm</t>
    </r>
  </si>
  <si>
    <t>Если ваша страна разработала прогнозы выбросов для некоторых загрязнителей, пожалуйста представьте эту информацию в примечании, .</t>
  </si>
  <si>
    <t>источников выбросов включены) и какая применялась методика оценки таких выбросов</t>
  </si>
  <si>
    <t>При оценке выбросов из мобильных источников, пожалуйста укажите методологию расчетов .</t>
  </si>
  <si>
    <t xml:space="preserve">Определения </t>
  </si>
  <si>
    <r>
      <rPr>
        <sz val="11"/>
        <color indexed="8"/>
        <rFont val="Calibri"/>
        <family val="2"/>
      </rPr>
      <t>Потери воды: объем пресной воды, которая теряется во время транспортировки между пунктом забора и пунктом использования, а также между пунктами использования и повторного использования, и которая включает утечки, испарения, утечки вследствие аварий в сетях и погрешности измерений . В потерях воды не учитываются потери, связанные с незаконным ее отбором.</t>
    </r>
  </si>
  <si>
    <t>Пожалуйста, укажите каким образом учреждения (министерства, государственные ведомства, исследовательские институты и т.д.) используют показатель и связанные с ними данные в своей работе. Укажите учреждения, являющиеся основными владельцами этих данных (например, министерства, статистические агентства, специализированные природоохранные учреждения).</t>
  </si>
  <si>
    <t>из них земли, занятые обрабатывающими предприятиями</t>
  </si>
  <si>
    <r>
      <t xml:space="preserve">Земли, выведенные из продуктивного оборота застройками в общей доле  площади страны                                                                        </t>
    </r>
    <r>
      <rPr>
        <b/>
        <sz val="12"/>
        <color indexed="10"/>
        <rFont val="Calibri"/>
        <family val="2"/>
      </rPr>
      <t xml:space="preserve"> 100х строка 2/строка 1</t>
    </r>
  </si>
  <si>
    <t>Представлено [Казахстан]</t>
  </si>
  <si>
    <t>-</t>
  </si>
  <si>
    <t>ОВЧ (твердые)</t>
  </si>
  <si>
    <t>из них:</t>
  </si>
  <si>
    <t>сажа</t>
  </si>
  <si>
    <t>зола сланцевая</t>
  </si>
  <si>
    <t>угольная зола с содерж.  окиси кальция 35-40%</t>
  </si>
  <si>
    <t xml:space="preserve">91,3
</t>
  </si>
  <si>
    <r>
      <t xml:space="preserve">Подробное описание </t>
    </r>
    <r>
      <rPr>
        <b/>
        <sz val="11"/>
        <rFont val="Calibri"/>
        <family val="2"/>
      </rPr>
      <t xml:space="preserve">показателя </t>
    </r>
    <r>
      <rPr>
        <b/>
        <sz val="11"/>
        <color indexed="8"/>
        <rFont val="Calibri"/>
        <family val="2"/>
      </rPr>
      <t xml:space="preserve">доступно в Руководстве по применению экологических показателей; отдел II.1, см.: www.unece.org/env/documents/2007/ece/ece.belgrade.conf.2007.inf.6.r.pdf </t>
    </r>
  </si>
  <si>
    <r>
      <t>Таблица1. Выбросы загрязняющих веществ в атмосферный воздух.</t>
    </r>
    <r>
      <rPr>
        <sz val="10"/>
        <color indexed="8"/>
        <rFont val="Calibri"/>
        <family val="2"/>
      </rPr>
      <t xml:space="preserve"> </t>
    </r>
    <r>
      <rPr>
        <i/>
        <sz val="10"/>
        <color indexed="8"/>
        <rFont val="Calibri"/>
        <family val="2"/>
      </rPr>
      <t xml:space="preserve"> (Казахстан)</t>
    </r>
  </si>
  <si>
    <r>
      <t xml:space="preserve">из  них мобильные источники                            </t>
    </r>
    <r>
      <rPr>
        <sz val="10"/>
        <color indexed="10"/>
        <rFont val="Calibri"/>
        <family val="2"/>
      </rPr>
      <t>100 x cтрока 4 / строка 1</t>
    </r>
  </si>
  <si>
    <r>
      <t xml:space="preserve">В Республике Казахстан с августа  2012г. Начинается выполнение проекта под названием  "Оказание содействия в реализации и ратификации протоколов к Конвенции о трансграничном загрязнении воздуха на большие расстояния (КТЗВБР) странам Восточной Европы, Кавказа и Центральной Азии (ВЕКЦА) " – совместный проект Беларуси, Казахстана и Российской Федерации: 
 (в) Разработка модельных национальных инвентаризаций выбросов. 
 В результате данного проекта будет выполнен обзор антропогенных источников выбросов по секторам экономики и выявлены приоритетные источники, сформированы планы по проведению модельных инвентаризаций выбросов в соответствии с требованиями Руководства ЕМЕП/ЕАОС по инвентаризации выбросов загрязняющих веществ и Руководящими принципами ЕМЕП по предоставлению отчётности по выбросам загрязняющих веществ в Беларуси, Казахстане и Российской Федерации, повышена квалификация национальных экспертов по вопросам инвентаризации выбросов
</t>
    </r>
    <r>
      <rPr>
        <b/>
        <sz val="12"/>
        <color indexed="8"/>
        <rFont val="Calibri"/>
        <family val="2"/>
      </rPr>
      <t xml:space="preserve">
</t>
    </r>
  </si>
  <si>
    <r>
      <t xml:space="preserve">из  них мобильные источники                             </t>
    </r>
    <r>
      <rPr>
        <sz val="10"/>
        <color indexed="10"/>
        <rFont val="Calibri"/>
        <family val="2"/>
      </rPr>
      <t>100 x cтрока 9 / строка 6</t>
    </r>
  </si>
  <si>
    <r>
      <t xml:space="preserve">из  них мобильные источники                               </t>
    </r>
    <r>
      <rPr>
        <sz val="10"/>
        <color indexed="10"/>
        <rFont val="Calibri"/>
        <family val="2"/>
      </rPr>
      <t>100 x cтрока 14 / строка 11</t>
    </r>
  </si>
  <si>
    <r>
      <t xml:space="preserve">из  них стационарные источники                             </t>
    </r>
    <r>
      <rPr>
        <sz val="10"/>
        <color indexed="10"/>
        <rFont val="Calibri"/>
        <family val="2"/>
      </rPr>
      <t>100 x cтрока 17 / строка 16</t>
    </r>
  </si>
  <si>
    <r>
      <t xml:space="preserve">из  них мобильные источники                                      </t>
    </r>
    <r>
      <rPr>
        <sz val="10"/>
        <color indexed="10"/>
        <rFont val="Calibri"/>
        <family val="2"/>
      </rPr>
      <t>100 x cтрока 19 / строка 16</t>
    </r>
  </si>
  <si>
    <r>
      <t xml:space="preserve">из  них мобильные источники                                       </t>
    </r>
    <r>
      <rPr>
        <sz val="10"/>
        <color indexed="10"/>
        <rFont val="Calibri"/>
        <family val="2"/>
      </rPr>
      <t>100 x cтрока 24 / строка 21</t>
    </r>
  </si>
  <si>
    <r>
      <t xml:space="preserve">из  них стационарные источники                                          </t>
    </r>
    <r>
      <rPr>
        <sz val="10"/>
        <color indexed="10"/>
        <rFont val="Calibri"/>
        <family val="2"/>
      </rPr>
      <t>100 x cтрока 27 / строка 26</t>
    </r>
  </si>
  <si>
    <r>
      <t xml:space="preserve">из  них мобильные источники                                       </t>
    </r>
    <r>
      <rPr>
        <sz val="10"/>
        <color indexed="10"/>
        <rFont val="Calibri"/>
        <family val="2"/>
      </rPr>
      <t>100 x cтрока 29 / строка 26</t>
    </r>
  </si>
  <si>
    <r>
      <t xml:space="preserve">из  них стационарные источники                              </t>
    </r>
    <r>
      <rPr>
        <sz val="10"/>
        <color indexed="10"/>
        <rFont val="Calibri"/>
        <family val="2"/>
      </rPr>
      <t>100 x cтрока 37 / строка 36</t>
    </r>
  </si>
  <si>
    <r>
      <t xml:space="preserve">из  них мобильные источники                              </t>
    </r>
    <r>
      <rPr>
        <sz val="10"/>
        <color indexed="10"/>
        <rFont val="Calibri"/>
        <family val="2"/>
      </rPr>
      <t xml:space="preserve">     100 x cтрока 39 / строка 36</t>
    </r>
  </si>
  <si>
    <r>
      <t xml:space="preserve">из  них стационарные источники                     </t>
    </r>
    <r>
      <rPr>
        <sz val="10"/>
        <color indexed="10"/>
        <rFont val="Calibri"/>
        <family val="2"/>
      </rPr>
      <t>100 x cтрока 42 / строка 41</t>
    </r>
  </si>
  <si>
    <r>
      <t xml:space="preserve">из  них мобильные источники                           </t>
    </r>
    <r>
      <rPr>
        <sz val="10"/>
        <color indexed="10"/>
        <rFont val="Calibri"/>
        <family val="2"/>
      </rPr>
      <t>100 x cтрока 44 / строка 41</t>
    </r>
  </si>
  <si>
    <r>
      <t>1000 км</t>
    </r>
    <r>
      <rPr>
        <vertAlign val="superscript"/>
        <sz val="10"/>
        <color indexed="8"/>
        <rFont val="Calibri"/>
        <family val="2"/>
      </rPr>
      <t>2</t>
    </r>
  </si>
  <si>
    <r>
      <t xml:space="preserve">Дополнительная информация:  </t>
    </r>
    <r>
      <rPr>
        <b/>
        <sz val="14"/>
        <color indexed="8"/>
        <rFont val="Calibri"/>
        <family val="2"/>
      </rPr>
      <t xml:space="preserve">   Все данные абсолютных выбросов приведены к эквиваленту СО2</t>
    </r>
  </si>
  <si>
    <r>
      <t>Диоксид серы</t>
    </r>
    <r>
      <rPr>
        <sz val="10"/>
        <color indexed="10"/>
        <rFont val="Calibri"/>
        <family val="2"/>
      </rPr>
      <t xml:space="preserve">                                                 Cтрока 1 / строка 68</t>
    </r>
  </si>
  <si>
    <r>
      <t>т/км</t>
    </r>
    <r>
      <rPr>
        <vertAlign val="superscript"/>
        <sz val="10"/>
        <color indexed="8"/>
        <rFont val="Calibri"/>
        <family val="2"/>
      </rPr>
      <t>2</t>
    </r>
  </si>
  <si>
    <r>
      <t xml:space="preserve">Оксиды азота                                                            </t>
    </r>
    <r>
      <rPr>
        <sz val="10"/>
        <color indexed="10"/>
        <rFont val="Calibri"/>
        <family val="2"/>
      </rPr>
      <t>Cтрока 6 / строка 68</t>
    </r>
  </si>
  <si>
    <r>
      <t xml:space="preserve">НМЛОС                                                                            </t>
    </r>
    <r>
      <rPr>
        <sz val="10"/>
        <color indexed="10"/>
        <rFont val="Calibri"/>
        <family val="2"/>
      </rPr>
      <t>Cтрока 11 / строка 68</t>
    </r>
  </si>
  <si>
    <r>
      <t xml:space="preserve">Аммиак                                                                </t>
    </r>
    <r>
      <rPr>
        <sz val="10"/>
        <color indexed="10"/>
        <rFont val="Calibri"/>
        <family val="2"/>
      </rPr>
      <t>Cтрока 16 / строка 68</t>
    </r>
  </si>
  <si>
    <r>
      <t xml:space="preserve">Оксид углерода                                                               </t>
    </r>
    <r>
      <rPr>
        <sz val="10"/>
        <color indexed="10"/>
        <rFont val="Calibri"/>
        <family val="2"/>
      </rPr>
      <t>Cтрока 21 / строка 68</t>
    </r>
  </si>
  <si>
    <r>
      <t>Углеводороды</t>
    </r>
    <r>
      <rPr>
        <sz val="10"/>
        <color indexed="10"/>
        <rFont val="Calibri"/>
        <family val="2"/>
      </rPr>
      <t xml:space="preserve">                                                           Cтрока 26 / строка 68</t>
    </r>
  </si>
  <si>
    <r>
      <t xml:space="preserve">ОВЧ                                                            </t>
    </r>
    <r>
      <rPr>
        <sz val="10"/>
        <color indexed="10"/>
        <rFont val="Calibri"/>
        <family val="2"/>
      </rPr>
      <t>Cтрока 31 / строка 68</t>
    </r>
  </si>
  <si>
    <r>
      <t xml:space="preserve">ТЧ10                                                                         </t>
    </r>
    <r>
      <rPr>
        <sz val="10"/>
        <color indexed="10"/>
        <rFont val="Calibri"/>
        <family val="2"/>
      </rPr>
      <t>Cтрока 36 / строка 68</t>
    </r>
  </si>
  <si>
    <r>
      <t xml:space="preserve">ТЧ2.5                                                                   </t>
    </r>
    <r>
      <rPr>
        <sz val="10"/>
        <color indexed="10"/>
        <rFont val="Calibri"/>
        <family val="2"/>
      </rPr>
      <t>Cтрока 41 / строка 68</t>
    </r>
  </si>
  <si>
    <r>
      <t>Диоксид серы</t>
    </r>
    <r>
      <rPr>
        <sz val="10"/>
        <color indexed="10"/>
        <rFont val="Calibri"/>
        <family val="2"/>
      </rPr>
      <t xml:space="preserve">                                                   Cтрока 1 / строка 83</t>
    </r>
  </si>
  <si>
    <r>
      <t xml:space="preserve">Оксиды азота                                                        </t>
    </r>
    <r>
      <rPr>
        <sz val="10"/>
        <color indexed="10"/>
        <rFont val="Calibri"/>
        <family val="2"/>
      </rPr>
      <t>Cтрока 6 / строка 83</t>
    </r>
  </si>
  <si>
    <r>
      <t xml:space="preserve">НМЛОС                                                          </t>
    </r>
    <r>
      <rPr>
        <sz val="10"/>
        <color indexed="10"/>
        <rFont val="Calibri"/>
        <family val="2"/>
      </rPr>
      <t>Cтрока 11 / строка 83</t>
    </r>
  </si>
  <si>
    <r>
      <t xml:space="preserve">Аммиак                                                         </t>
    </r>
    <r>
      <rPr>
        <sz val="10"/>
        <color indexed="10"/>
        <rFont val="Calibri"/>
        <family val="2"/>
      </rPr>
      <t>Cтрока 16 / строка 83</t>
    </r>
  </si>
  <si>
    <r>
      <t xml:space="preserve">Оксид углерода                                                     </t>
    </r>
    <r>
      <rPr>
        <sz val="10"/>
        <color indexed="10"/>
        <rFont val="Calibri"/>
        <family val="2"/>
      </rPr>
      <t>Cтрока 21 / строка 83</t>
    </r>
  </si>
  <si>
    <r>
      <t xml:space="preserve">Углеводороды                                                  </t>
    </r>
    <r>
      <rPr>
        <sz val="10"/>
        <color indexed="10"/>
        <rFont val="Calibri"/>
        <family val="2"/>
      </rPr>
      <t xml:space="preserve"> Cтрока 26 / строка 83</t>
    </r>
  </si>
  <si>
    <r>
      <t xml:space="preserve">ОВЧ                                                                                                                 </t>
    </r>
    <r>
      <rPr>
        <sz val="10"/>
        <color indexed="10"/>
        <rFont val="Calibri"/>
        <family val="2"/>
      </rPr>
      <t>Cтрока 31 / строка 83</t>
    </r>
  </si>
  <si>
    <r>
      <t xml:space="preserve">ТЧ10                                                                          </t>
    </r>
    <r>
      <rPr>
        <sz val="10"/>
        <color indexed="10"/>
        <rFont val="Calibri"/>
        <family val="2"/>
      </rPr>
      <t>Cтрока 36 / строка 83</t>
    </r>
  </si>
  <si>
    <r>
      <t xml:space="preserve">ТЧ2.5                                                                 </t>
    </r>
    <r>
      <rPr>
        <sz val="10"/>
        <color indexed="10"/>
        <rFont val="Calibri"/>
        <family val="2"/>
      </rPr>
      <t>Cтрока 41 / строка 83</t>
    </r>
  </si>
  <si>
    <t>из  них стационарные источники                                  100 x cтрока 32 / строка 31</t>
  </si>
  <si>
    <r>
      <t xml:space="preserve">из  них мобильные источники                                        </t>
    </r>
    <r>
      <rPr>
        <sz val="10"/>
        <color indexed="10"/>
        <rFont val="Calibri"/>
        <family val="2"/>
      </rPr>
      <t>100 x cтрока 38 / строка 31</t>
    </r>
  </si>
  <si>
    <r>
      <t xml:space="preserve">из  них стационарные источники                                     </t>
    </r>
    <r>
      <rPr>
        <sz val="10"/>
        <color indexed="10"/>
        <rFont val="Calibri"/>
        <family val="2"/>
      </rPr>
      <t>100 x cтрока 2 / строка 1</t>
    </r>
  </si>
  <si>
    <r>
      <t xml:space="preserve">из  них стационарные источники                                    </t>
    </r>
    <r>
      <rPr>
        <sz val="10"/>
        <color indexed="10"/>
        <rFont val="Calibri"/>
        <family val="2"/>
      </rPr>
      <t>100 x cтрока 7 / строка 6</t>
    </r>
  </si>
  <si>
    <r>
      <t xml:space="preserve">из  них стационарные источники                                     </t>
    </r>
    <r>
      <rPr>
        <sz val="10"/>
        <color indexed="10"/>
        <rFont val="Calibri"/>
        <family val="2"/>
      </rPr>
      <t>100 x cтрока 12 / строка 11</t>
    </r>
  </si>
  <si>
    <r>
      <t xml:space="preserve">из  них стационарные источники                                       </t>
    </r>
    <r>
      <rPr>
        <sz val="10"/>
        <color indexed="10"/>
        <rFont val="Calibri"/>
        <family val="2"/>
      </rPr>
      <t>100 x cтрока 22 / строка 21</t>
    </r>
  </si>
  <si>
    <t xml:space="preserve"> млн. человек</t>
  </si>
  <si>
    <t xml:space="preserve">Млрд. межд долларов </t>
  </si>
  <si>
    <t>NA,NO</t>
  </si>
  <si>
    <t>Гг.</t>
  </si>
  <si>
    <t>миллиард долларов</t>
  </si>
  <si>
    <r>
      <t>ПГП (GWP): Потенциал глобального потепления: Относительный показатель того, насколько парниковый газ захва</t>
    </r>
    <r>
      <rPr>
        <sz val="12"/>
        <rFont val="Calibri"/>
        <family val="2"/>
      </rPr>
      <t>тывает</t>
    </r>
    <r>
      <rPr>
        <sz val="12"/>
        <color indexed="8"/>
        <rFont val="Calibri"/>
        <family val="2"/>
      </rPr>
      <t xml:space="preserve"> тепло в атмосфере. Он сравнивает количество тепла, захваченное определенной массой газа с количеством тепла, захваченным аналогичной массой диоксида углерода. ПГП рассчитывается за определенный промежуток времени, обычно 20, 100 или 500 лет. ПГП выражается как фактор диоксида углерода (ПГП которого стандартизирован по 1).</t>
    </r>
  </si>
  <si>
    <r>
      <t xml:space="preserve">Международный доллар: </t>
    </r>
    <r>
      <rPr>
        <sz val="12"/>
        <rFont val="Calibri"/>
        <family val="2"/>
      </rPr>
      <t>ден</t>
    </r>
    <r>
      <rPr>
        <sz val="12"/>
        <color indexed="8"/>
        <rFont val="Calibri"/>
        <family val="2"/>
      </rPr>
      <t>ежная единица, которая используется для расчета ВВП по ППС.</t>
    </r>
  </si>
  <si>
    <r>
      <t xml:space="preserve">Подробное описание </t>
    </r>
    <r>
      <rPr>
        <b/>
        <sz val="11"/>
        <rFont val="Calibri"/>
        <family val="2"/>
      </rPr>
      <t>показателя</t>
    </r>
    <r>
      <rPr>
        <b/>
        <sz val="11"/>
        <color indexed="12"/>
        <rFont val="Calibri"/>
        <family val="2"/>
      </rPr>
      <t xml:space="preserve"> </t>
    </r>
    <r>
      <rPr>
        <b/>
        <sz val="11"/>
        <color indexed="8"/>
        <rFont val="Calibri"/>
        <family val="2"/>
      </rPr>
      <t xml:space="preserve">доступно в Руководстве по применению экологических показателей; отдел II.9, см.: www.unece.org/env/documents/2007/ece/ece.belgrade.conf.2007.inf.6.r.pdf </t>
    </r>
  </si>
  <si>
    <r>
      <t>Связанные с водой вопросник</t>
    </r>
    <r>
      <rPr>
        <sz val="12"/>
        <rFont val="Calibri"/>
        <family val="2"/>
      </rPr>
      <t>и</t>
    </r>
    <r>
      <rPr>
        <sz val="12"/>
        <color indexed="8"/>
        <rFont val="Calibri"/>
        <family val="2"/>
      </rPr>
      <t>, а также соответствующие определения, разработанные СОООН можно найти на:  http://unstats.un.org/unsd/ENVIRONMENT/questionnaire2010.htm</t>
    </r>
  </si>
  <si>
    <r>
      <t xml:space="preserve">Временные ряды данных по показателям за период 1990-2011 гг., Таблица 4. Потери воды: </t>
    </r>
    <r>
      <rPr>
        <i/>
        <sz val="14"/>
        <color indexed="8"/>
        <rFont val="Calibri"/>
        <family val="2"/>
      </rPr>
      <t xml:space="preserve"> (Казахстан)</t>
    </r>
  </si>
  <si>
    <r>
      <t xml:space="preserve">Потери  воды                               </t>
    </r>
    <r>
      <rPr>
        <sz val="11"/>
        <color indexed="10"/>
        <rFont val="Calibri"/>
        <family val="2"/>
      </rPr>
      <t>Строка 1  - строка 2</t>
    </r>
  </si>
  <si>
    <r>
      <t xml:space="preserve">из них - </t>
    </r>
    <r>
      <rPr>
        <i/>
        <sz val="11"/>
        <rFont val="Calibri"/>
        <family val="2"/>
      </rPr>
      <t>аварии в сетях</t>
    </r>
  </si>
  <si>
    <r>
      <t xml:space="preserve">Потери  воды                                            </t>
    </r>
    <r>
      <rPr>
        <sz val="11"/>
        <color indexed="10"/>
        <rFont val="Calibri"/>
        <family val="2"/>
      </rPr>
      <t xml:space="preserve">100 Х </t>
    </r>
    <r>
      <rPr>
        <sz val="11"/>
        <color indexed="8"/>
        <rFont val="Calibri"/>
        <family val="2"/>
      </rPr>
      <t xml:space="preserve"> </t>
    </r>
    <r>
      <rPr>
        <sz val="11"/>
        <color indexed="10"/>
        <rFont val="Calibri"/>
        <family val="2"/>
      </rPr>
      <t>Строка 3 / строка 1</t>
    </r>
  </si>
  <si>
    <r>
      <t xml:space="preserve"> </t>
    </r>
    <r>
      <rPr>
        <sz val="12"/>
        <rFont val="Calibri"/>
        <family val="2"/>
      </rPr>
      <t xml:space="preserve">из них земли, занятые под различные </t>
    </r>
    <r>
      <rPr>
        <sz val="12"/>
        <color indexed="8"/>
        <rFont val="Calibri"/>
        <family val="2"/>
      </rPr>
      <t>конструкции</t>
    </r>
  </si>
  <si>
    <r>
      <rPr>
        <b/>
        <sz val="12"/>
        <color indexed="8"/>
        <rFont val="Calibri"/>
        <family val="2"/>
      </rPr>
      <t>Другие</t>
    </r>
    <r>
      <rPr>
        <sz val="12"/>
        <color indexed="8"/>
        <rFont val="Calibri"/>
        <family val="2"/>
      </rPr>
      <t xml:space="preserve"> </t>
    </r>
    <r>
      <rPr>
        <sz val="12"/>
        <rFont val="Calibri"/>
        <family val="2"/>
      </rPr>
      <t>земли, выведенные из продуктивного оборота ( полигоны отходов, свалки, хвостохранилища)</t>
    </r>
  </si>
  <si>
    <r>
      <t xml:space="preserve">Другие земли, выведенные из продуктивного оборота (полигоны отходов, свалки, хвостохранилища) в общей доле на площади страны    </t>
    </r>
    <r>
      <rPr>
        <sz val="12"/>
        <color indexed="8"/>
        <rFont val="Calibri"/>
        <family val="2"/>
      </rPr>
      <t xml:space="preserve">                                                                                                                  </t>
    </r>
    <r>
      <rPr>
        <sz val="12"/>
        <color indexed="10"/>
        <rFont val="Calibri"/>
        <family val="2"/>
      </rPr>
      <t>100x cтрока 12/строка 1</t>
    </r>
  </si>
  <si>
    <t xml:space="preserve">из них земли мест отдыха и развлечений </t>
  </si>
  <si>
    <r>
      <t xml:space="preserve">Совокупные выбросы парниковых газов на площадь страны                        </t>
    </r>
    <r>
      <rPr>
        <b/>
        <sz val="12"/>
        <color indexed="10"/>
        <rFont val="Calibri"/>
        <family val="2"/>
      </rPr>
      <t xml:space="preserve">Строка 9 / </t>
    </r>
    <r>
      <rPr>
        <b/>
        <sz val="12"/>
        <color indexed="48"/>
        <rFont val="Calibri"/>
        <family val="2"/>
      </rPr>
      <t>строка 23</t>
    </r>
  </si>
  <si>
    <r>
      <t xml:space="preserve">Совокупные выбросы парниковых газов на единицу ВВП                              </t>
    </r>
    <r>
      <rPr>
        <b/>
        <sz val="12"/>
        <color indexed="10"/>
        <rFont val="Calibri"/>
        <family val="2"/>
      </rPr>
      <t>Строка 9 / строка 25</t>
    </r>
  </si>
  <si>
    <t>Укажите, пожалуйста, механизмы сотрудничества (если таковые существуют), созданные в вашей стране для сбора необходимых данных по показателю. Они могут включать статистические учреждения, министерства водного хозяйства, сельского хозяйства, транспорта, внутренних дел, окружающей среды, экономического развития и энергетики, гидрометеорологические службы и, в случае необходимости, агентства по геологии. Описание должно охватывать возникшие проблемы, найденные им решения, а также возможные дальнейшие шаги, планируемые или необходимые.</t>
  </si>
  <si>
    <t>Потребление азотных удобрений                                                              Строка 2 / строка 1</t>
  </si>
  <si>
    <t>Потребление фосфатных удобрений                                                                                                         Строка 4 / строка 1</t>
  </si>
  <si>
    <t>Потребление калийных удобрений                                                                                             Строка 6 / строка 1</t>
  </si>
  <si>
    <t>Потребление NP удобрений                                   Строка  8 / строка 1</t>
  </si>
  <si>
    <t>Потребление PK удобрений                                Строка 10 / строка 1</t>
  </si>
  <si>
    <t>Потребление NK удобрений                                    Строка 12 / строка 1</t>
  </si>
  <si>
    <t>Общий объем потребления минеральных удобрений                                            Строки 2 + 4 + 6 + 8 + 10 + 12 + 14</t>
  </si>
  <si>
    <t>Объем потребления минеральных удобрений  на единицу площади                                                               Строка  16 / строка / 1</t>
  </si>
  <si>
    <t>Продажа минеральных удобрений  фермерам</t>
  </si>
  <si>
    <t>из них площади обработанные удобрениями</t>
  </si>
  <si>
    <r>
      <t xml:space="preserve">Временные ряды данных по показателям за период 1990-2011 гг., Таблица 2. Выбросы парниковых газов (ПГ): </t>
    </r>
    <r>
      <rPr>
        <i/>
        <sz val="14"/>
        <color indexed="8"/>
        <rFont val="Calibri"/>
        <family val="2"/>
      </rPr>
      <t xml:space="preserve"> (Казахстан)</t>
    </r>
  </si>
  <si>
    <r>
      <t xml:space="preserve">Временные ряды данных по показателям за период 1990-2011 гг., Таблица 5. Изъятие земель из продуктивного оборота: </t>
    </r>
    <r>
      <rPr>
        <i/>
        <sz val="14"/>
        <color indexed="8"/>
        <rFont val="Calibri"/>
        <family val="2"/>
      </rPr>
      <t>(Казахстан)</t>
    </r>
  </si>
  <si>
    <r>
      <t xml:space="preserve">Таблица 3.Бытовое водопотребление в расчете на душу населения : </t>
    </r>
    <r>
      <rPr>
        <i/>
        <sz val="11"/>
        <color indexed="8"/>
        <rFont val="Calibri"/>
        <family val="2"/>
      </rPr>
      <t xml:space="preserve"> (Казахстан)</t>
    </r>
  </si>
  <si>
    <r>
      <rPr>
        <b/>
        <sz val="11"/>
        <color indexed="8"/>
        <rFont val="Calibri"/>
        <family val="2"/>
      </rPr>
      <t xml:space="preserve">Потребление воды на душу населения в год                      </t>
    </r>
    <r>
      <rPr>
        <sz val="11"/>
        <color indexed="8"/>
        <rFont val="Calibri"/>
        <family val="2"/>
      </rPr>
      <t xml:space="preserve"> </t>
    </r>
    <r>
      <rPr>
        <sz val="11"/>
        <color indexed="10"/>
        <rFont val="Calibri"/>
        <family val="2"/>
      </rPr>
      <t>Строка 1 / строка 2</t>
    </r>
  </si>
  <si>
    <r>
      <t>Население не подключен</t>
    </r>
    <r>
      <rPr>
        <sz val="11"/>
        <rFont val="Calibri"/>
        <family val="2"/>
      </rPr>
      <t>ное</t>
    </r>
    <r>
      <rPr>
        <sz val="11"/>
        <color indexed="8"/>
        <rFont val="Calibri"/>
        <family val="2"/>
      </rPr>
      <t xml:space="preserve"> к коммунальному водоснабжению (самообеспечение)</t>
    </r>
  </si>
  <si>
    <r>
      <t xml:space="preserve">Потребление воды  в коммунальной сфере в стране - cамообеспечение </t>
    </r>
    <r>
      <rPr>
        <sz val="11"/>
        <color indexed="10"/>
        <rFont val="Calibri"/>
        <family val="2"/>
      </rPr>
      <t>Строка 5 х строка 6</t>
    </r>
  </si>
  <si>
    <r>
      <t xml:space="preserve">Потребление воды на душу населения в год                             </t>
    </r>
    <r>
      <rPr>
        <sz val="11"/>
        <color indexed="10"/>
        <rFont val="Calibri"/>
        <family val="2"/>
      </rPr>
      <t>Строка 9 / строка 10</t>
    </r>
  </si>
  <si>
    <r>
      <t>1000 т P</t>
    </r>
    <r>
      <rPr>
        <vertAlign val="subscript"/>
        <sz val="11"/>
        <color indexed="8"/>
        <rFont val="Calibri"/>
        <family val="2"/>
      </rPr>
      <t>2</t>
    </r>
    <r>
      <rPr>
        <sz val="11"/>
        <color indexed="8"/>
        <rFont val="Calibri"/>
        <family val="2"/>
      </rPr>
      <t>O</t>
    </r>
    <r>
      <rPr>
        <vertAlign val="subscript"/>
        <sz val="11"/>
        <color indexed="8"/>
        <rFont val="Calibri"/>
        <family val="2"/>
      </rPr>
      <t>5</t>
    </r>
  </si>
  <si>
    <r>
      <t>1000 т K</t>
    </r>
    <r>
      <rPr>
        <vertAlign val="subscript"/>
        <sz val="11"/>
        <color indexed="8"/>
        <rFont val="Calibri"/>
        <family val="2"/>
      </rPr>
      <t>2</t>
    </r>
    <r>
      <rPr>
        <sz val="11"/>
        <color indexed="8"/>
        <rFont val="Calibri"/>
        <family val="2"/>
      </rPr>
      <t>0</t>
    </r>
  </si>
  <si>
    <r>
      <t>1000 т  N и P</t>
    </r>
    <r>
      <rPr>
        <vertAlign val="subscript"/>
        <sz val="11"/>
        <color indexed="8"/>
        <rFont val="Calibri"/>
        <family val="2"/>
      </rPr>
      <t>2</t>
    </r>
    <r>
      <rPr>
        <sz val="11"/>
        <color indexed="8"/>
        <rFont val="Calibri"/>
        <family val="2"/>
      </rPr>
      <t>O</t>
    </r>
    <r>
      <rPr>
        <vertAlign val="subscript"/>
        <sz val="11"/>
        <color indexed="8"/>
        <rFont val="Calibri"/>
        <family val="2"/>
      </rPr>
      <t>5</t>
    </r>
  </si>
  <si>
    <r>
      <t>1000 т  P</t>
    </r>
    <r>
      <rPr>
        <vertAlign val="subscript"/>
        <sz val="11"/>
        <color indexed="8"/>
        <rFont val="Calibri"/>
        <family val="2"/>
      </rPr>
      <t>2</t>
    </r>
    <r>
      <rPr>
        <sz val="11"/>
        <color indexed="8"/>
        <rFont val="Calibri"/>
        <family val="2"/>
      </rPr>
      <t>O</t>
    </r>
    <r>
      <rPr>
        <vertAlign val="subscript"/>
        <sz val="11"/>
        <color indexed="8"/>
        <rFont val="Calibri"/>
        <family val="2"/>
      </rPr>
      <t>5</t>
    </r>
    <r>
      <rPr>
        <sz val="11"/>
        <color indexed="8"/>
        <rFont val="Calibri"/>
        <family val="2"/>
      </rPr>
      <t xml:space="preserve"> и K</t>
    </r>
    <r>
      <rPr>
        <vertAlign val="subscript"/>
        <sz val="11"/>
        <color indexed="8"/>
        <rFont val="Calibri"/>
        <family val="2"/>
      </rPr>
      <t>2</t>
    </r>
    <r>
      <rPr>
        <sz val="11"/>
        <color indexed="8"/>
        <rFont val="Calibri"/>
        <family val="2"/>
      </rPr>
      <t>O</t>
    </r>
  </si>
  <si>
    <r>
      <t>1000 т  N и K</t>
    </r>
    <r>
      <rPr>
        <vertAlign val="subscript"/>
        <sz val="11"/>
        <color indexed="8"/>
        <rFont val="Calibri"/>
        <family val="2"/>
      </rPr>
      <t>2</t>
    </r>
    <r>
      <rPr>
        <sz val="11"/>
        <color indexed="8"/>
        <rFont val="Calibri"/>
        <family val="2"/>
      </rPr>
      <t>O</t>
    </r>
  </si>
  <si>
    <r>
      <t>1000 т  N, P</t>
    </r>
    <r>
      <rPr>
        <vertAlign val="subscript"/>
        <sz val="11"/>
        <color indexed="8"/>
        <rFont val="Calibri"/>
        <family val="2"/>
      </rPr>
      <t>2</t>
    </r>
    <r>
      <rPr>
        <sz val="11"/>
        <color indexed="8"/>
        <rFont val="Calibri"/>
        <family val="2"/>
      </rPr>
      <t>O</t>
    </r>
    <r>
      <rPr>
        <vertAlign val="subscript"/>
        <sz val="11"/>
        <color indexed="8"/>
        <rFont val="Calibri"/>
        <family val="2"/>
      </rPr>
      <t>5</t>
    </r>
    <r>
      <rPr>
        <sz val="11"/>
        <color indexed="8"/>
        <rFont val="Calibri"/>
        <family val="2"/>
      </rPr>
      <t xml:space="preserve"> и K</t>
    </r>
    <r>
      <rPr>
        <vertAlign val="subscript"/>
        <sz val="11"/>
        <color indexed="8"/>
        <rFont val="Calibri"/>
        <family val="2"/>
      </rPr>
      <t>2</t>
    </r>
    <r>
      <rPr>
        <sz val="11"/>
        <color indexed="8"/>
        <rFont val="Calibri"/>
        <family val="2"/>
      </rPr>
      <t>O</t>
    </r>
  </si>
  <si>
    <r>
      <rPr>
        <sz val="11"/>
        <color indexed="8"/>
        <rFont val="Calibri"/>
        <family val="2"/>
      </rPr>
      <t xml:space="preserve">Доля площадей обработанных минеральными удобрениями в общей площади сельскохозяйственных земель                                 </t>
    </r>
    <r>
      <rPr>
        <b/>
        <sz val="11"/>
        <color indexed="8"/>
        <rFont val="Calibri"/>
        <family val="2"/>
      </rPr>
      <t xml:space="preserve">                             </t>
    </r>
    <r>
      <rPr>
        <sz val="11"/>
        <color indexed="8"/>
        <rFont val="Calibri"/>
        <family val="2"/>
      </rPr>
      <t>100 х строка 18 / строка 1</t>
    </r>
  </si>
  <si>
    <r>
      <rPr>
        <b/>
        <sz val="11"/>
        <color indexed="8"/>
        <rFont val="Calibri"/>
        <family val="2"/>
      </rPr>
      <t>Потребление удобрений для конкретного типа культур:</t>
    </r>
    <r>
      <rPr>
        <sz val="11"/>
        <color indexed="8"/>
        <rFont val="Calibri"/>
        <family val="2"/>
      </rPr>
      <t xml:space="preserve"> ..Зерновые культуры.....      Тип удобрения минеральные </t>
    </r>
  </si>
  <si>
    <r>
      <rPr>
        <b/>
        <sz val="11"/>
        <color indexed="8"/>
        <rFont val="Calibri"/>
        <family val="2"/>
      </rPr>
      <t>Потребление удобрений для конкретного типа культур:</t>
    </r>
    <r>
      <rPr>
        <sz val="11"/>
        <color indexed="8"/>
        <rFont val="Calibri"/>
        <family val="2"/>
      </rPr>
      <t xml:space="preserve"> …Техническая культура....      Тип удобрения минеральные </t>
    </r>
  </si>
  <si>
    <r>
      <rPr>
        <b/>
        <sz val="11"/>
        <color indexed="8"/>
        <rFont val="Calibri"/>
        <family val="2"/>
      </rPr>
      <t>Потребление удобрений для конкретного типа культур:</t>
    </r>
    <r>
      <rPr>
        <sz val="11"/>
        <color indexed="8"/>
        <rFont val="Calibri"/>
        <family val="2"/>
      </rPr>
      <t xml:space="preserve"> ..Зерновые культуры.....      Тип удобрения органические</t>
    </r>
  </si>
  <si>
    <r>
      <rPr>
        <b/>
        <sz val="11"/>
        <color indexed="8"/>
        <rFont val="Calibri"/>
        <family val="2"/>
      </rPr>
      <t>Потребление удобрений для конкретного типа культур:</t>
    </r>
    <r>
      <rPr>
        <sz val="11"/>
        <color indexed="8"/>
        <rFont val="Calibri"/>
        <family val="2"/>
      </rPr>
      <t xml:space="preserve"> …Техническая культура....      Тип удобрения органические</t>
    </r>
  </si>
  <si>
    <r>
      <t>Диоксид серы</t>
    </r>
    <r>
      <rPr>
        <sz val="10"/>
        <color indexed="10"/>
        <rFont val="Calibri"/>
        <family val="2"/>
      </rPr>
      <t xml:space="preserve">                                                               Cтрока 1 / строка 67</t>
    </r>
  </si>
  <si>
    <r>
      <t xml:space="preserve">Оксиды азота                                                                         </t>
    </r>
    <r>
      <rPr>
        <sz val="10"/>
        <color indexed="10"/>
        <rFont val="Calibri"/>
        <family val="2"/>
      </rPr>
      <t>Cтрока 6 / строка 67</t>
    </r>
  </si>
  <si>
    <r>
      <t xml:space="preserve">НМЛОС                                                                               </t>
    </r>
    <r>
      <rPr>
        <sz val="10"/>
        <color indexed="10"/>
        <rFont val="Calibri"/>
        <family val="2"/>
      </rPr>
      <t>Cтрока 11 / строка 67</t>
    </r>
  </si>
  <si>
    <r>
      <t xml:space="preserve">Аммиак                                                                         </t>
    </r>
    <r>
      <rPr>
        <sz val="10"/>
        <color indexed="10"/>
        <rFont val="Calibri"/>
        <family val="2"/>
      </rPr>
      <t>Cтрока 16 / строка 67</t>
    </r>
  </si>
  <si>
    <r>
      <t xml:space="preserve">Оксид углерода                                                      </t>
    </r>
    <r>
      <rPr>
        <sz val="10"/>
        <color indexed="10"/>
        <rFont val="Calibri"/>
        <family val="2"/>
      </rPr>
      <t>Cтрока 21 / строка 67</t>
    </r>
  </si>
  <si>
    <r>
      <t xml:space="preserve">Углеводороды                                                             </t>
    </r>
    <r>
      <rPr>
        <sz val="10"/>
        <color indexed="10"/>
        <rFont val="Calibri"/>
        <family val="2"/>
      </rPr>
      <t xml:space="preserve"> Cтрока 26 / строка 67</t>
    </r>
  </si>
  <si>
    <r>
      <t xml:space="preserve">ОВЧ   (твердые)                                              </t>
    </r>
    <r>
      <rPr>
        <sz val="10"/>
        <color indexed="10"/>
        <rFont val="Calibri"/>
        <family val="2"/>
      </rPr>
      <t>Cтрока 31 / строка 67</t>
    </r>
  </si>
  <si>
    <r>
      <t xml:space="preserve">ТЧ10                                                                    </t>
    </r>
    <r>
      <rPr>
        <sz val="10"/>
        <color indexed="10"/>
        <rFont val="Calibri"/>
        <family val="2"/>
      </rPr>
      <t>Cтрока 36 / строка 67</t>
    </r>
  </si>
  <si>
    <r>
      <t xml:space="preserve">ТЧ2.5                                                                                </t>
    </r>
    <r>
      <rPr>
        <sz val="10"/>
        <color indexed="10"/>
        <rFont val="Calibri"/>
        <family val="2"/>
      </rPr>
      <t>Cтрока 41 / строка 67</t>
    </r>
  </si>
  <si>
    <t>Абсолютные значения выбросов других загрязняющих веществ</t>
  </si>
  <si>
    <t>Медь</t>
  </si>
  <si>
    <t>Мышьяк</t>
  </si>
  <si>
    <t>Толуол</t>
  </si>
  <si>
    <t>Бенз(а)пирен</t>
  </si>
  <si>
    <t>Нафталин</t>
  </si>
  <si>
    <t>Дихлорэтан</t>
  </si>
  <si>
    <t>Ацетон</t>
  </si>
  <si>
    <r>
      <t>Примечание:</t>
    </r>
    <r>
      <rPr>
        <sz val="11"/>
        <color indexed="8"/>
        <rFont val="Calibri"/>
        <family val="2"/>
      </rPr>
      <t xml:space="preserve">По строке 4 отражается размер утечки воды, произошедшей при транспортировке воды к потребителям, а также неучтенный расход воды, который включает использование воды на тушение пожаров. Размер утечки определяется как разность между количеством воды, поданой в сеть и отпущенной всем потребителям. </t>
    </r>
  </si>
  <si>
    <r>
      <t xml:space="preserve">Временные ряды данных по показателям за период 1990-2011 гг., Таблица 6. Внесение минеральных и  органических удобрений: </t>
    </r>
    <r>
      <rPr>
        <i/>
        <sz val="14"/>
        <color indexed="8"/>
        <rFont val="Calibri"/>
        <family val="2"/>
      </rPr>
      <t xml:space="preserve"> (Казахстан)</t>
    </r>
  </si>
  <si>
    <r>
      <t>Закись азота (N</t>
    </r>
    <r>
      <rPr>
        <vertAlign val="subscript"/>
        <sz val="12"/>
        <color indexed="8"/>
        <rFont val="Calibri"/>
        <family val="2"/>
      </rPr>
      <t>2</t>
    </r>
    <r>
      <rPr>
        <sz val="12"/>
        <color indexed="8"/>
        <rFont val="Calibri"/>
        <family val="2"/>
      </rPr>
      <t>O)</t>
    </r>
  </si>
  <si>
    <r>
      <t xml:space="preserve">Метан </t>
    </r>
    <r>
      <rPr>
        <sz val="12"/>
        <rFont val="Calibri"/>
        <family val="2"/>
      </rPr>
      <t>(СН</t>
    </r>
    <r>
      <rPr>
        <vertAlign val="subscript"/>
        <sz val="12"/>
        <rFont val="Calibri"/>
        <family val="2"/>
      </rPr>
      <t>4</t>
    </r>
    <r>
      <rPr>
        <sz val="12"/>
        <rFont val="Calibri"/>
        <family val="2"/>
      </rPr>
      <t>)</t>
    </r>
  </si>
  <si>
    <r>
      <t>Гексафторид серы (SF</t>
    </r>
    <r>
      <rPr>
        <vertAlign val="subscript"/>
        <sz val="12"/>
        <rFont val="Calibri"/>
        <family val="2"/>
      </rPr>
      <t>6</t>
    </r>
    <r>
      <rPr>
        <sz val="11"/>
        <rFont val="Calibri"/>
        <family val="2"/>
      </rPr>
      <t>)</t>
    </r>
  </si>
  <si>
    <r>
      <rPr>
        <b/>
        <sz val="12"/>
        <color indexed="8"/>
        <rFont val="Calibri"/>
        <family val="2"/>
      </rPr>
      <t>Совокупные выбросы (в</t>
    </r>
    <r>
      <rPr>
        <b/>
        <sz val="12"/>
        <rFont val="Calibri"/>
        <family val="2"/>
      </rPr>
      <t xml:space="preserve"> СО</t>
    </r>
    <r>
      <rPr>
        <b/>
        <vertAlign val="subscript"/>
        <sz val="12"/>
        <rFont val="Calibri"/>
        <family val="2"/>
      </rPr>
      <t>2</t>
    </r>
    <r>
      <rPr>
        <b/>
        <sz val="12"/>
        <rFont val="Calibri"/>
        <family val="2"/>
      </rPr>
      <t xml:space="preserve"> э</t>
    </r>
    <r>
      <rPr>
        <b/>
        <sz val="12"/>
        <color indexed="8"/>
        <rFont val="Calibri"/>
        <family val="2"/>
      </rPr>
      <t xml:space="preserve">квиваленте)                                                  </t>
    </r>
    <r>
      <rPr>
        <sz val="12"/>
        <color indexed="10"/>
        <rFont val="Calibri"/>
        <family val="2"/>
      </rPr>
      <t>См. формулу ниже в примечаниях</t>
    </r>
  </si>
  <si>
    <r>
      <t xml:space="preserve">Сумма совокупных выбросов РГ минус ЗИЗЛХ (в эквиваленте </t>
    </r>
    <r>
      <rPr>
        <b/>
        <sz val="12"/>
        <rFont val="Calibri"/>
        <family val="2"/>
      </rPr>
      <t>СO</t>
    </r>
    <r>
      <rPr>
        <b/>
        <vertAlign val="subscript"/>
        <sz val="12"/>
        <rFont val="Calibri"/>
        <family val="2"/>
      </rPr>
      <t>2</t>
    </r>
    <r>
      <rPr>
        <b/>
        <sz val="12"/>
        <color indexed="8"/>
        <rFont val="Calibri"/>
        <family val="2"/>
      </rPr>
      <t xml:space="preserve">)                                                                                </t>
    </r>
    <r>
      <rPr>
        <b/>
        <sz val="12"/>
        <color indexed="10"/>
        <rFont val="Calibri"/>
        <family val="2"/>
      </rPr>
      <t>Строка 7  - строка 8</t>
    </r>
  </si>
  <si>
    <r>
      <t xml:space="preserve">Совокупные выбросы парниковых газов на душу населения                                      </t>
    </r>
    <r>
      <rPr>
        <b/>
        <sz val="12"/>
        <color indexed="10"/>
        <rFont val="Calibri"/>
        <family val="2"/>
      </rPr>
      <t>Строка 9 / строка 21</t>
    </r>
  </si>
  <si>
    <r>
      <t>1000 т СО</t>
    </r>
    <r>
      <rPr>
        <b/>
        <vertAlign val="subscript"/>
        <sz val="12"/>
        <rFont val="Calibri"/>
        <family val="2"/>
      </rPr>
      <t>2</t>
    </r>
    <r>
      <rPr>
        <b/>
        <sz val="12"/>
        <color indexed="8"/>
        <rFont val="Calibri"/>
        <family val="2"/>
      </rPr>
      <t>-экв / км2</t>
    </r>
  </si>
  <si>
    <r>
      <t>т СО</t>
    </r>
    <r>
      <rPr>
        <b/>
        <vertAlign val="subscript"/>
        <sz val="12"/>
        <rFont val="Calibri"/>
        <family val="2"/>
      </rPr>
      <t>2</t>
    </r>
    <r>
      <rPr>
        <b/>
        <sz val="12"/>
        <rFont val="Calibri"/>
        <family val="2"/>
      </rPr>
      <t>-</t>
    </r>
    <r>
      <rPr>
        <b/>
        <sz val="12"/>
        <color indexed="8"/>
        <rFont val="Calibri"/>
        <family val="2"/>
      </rPr>
      <t xml:space="preserve">экв /1000 долларов </t>
    </r>
  </si>
  <si>
    <t>розничная</t>
  </si>
  <si>
    <t>оптовая</t>
  </si>
  <si>
    <t>1000 тенге</t>
  </si>
  <si>
    <t xml:space="preserve">Пожалуйста укажите, включены ли расчетные данные незарегистрированных выбросов от стационарных </t>
  </si>
  <si>
    <t xml:space="preserve">источников. Если да, укажите охват этих данных (какие типы незарегистрированных </t>
  </si>
  <si>
    <t>Промышлен-ные процессы и использова-ние продуктов</t>
  </si>
  <si>
    <t>Землеполь-зование и лесное хозяйство</t>
  </si>
  <si>
    <t>Площадь сельскохозяй-ственных земель</t>
  </si>
  <si>
    <t>Потребление органических удобрений  на единицу площади                                                            Строка 25 / строка 1</t>
  </si>
  <si>
    <t>Доля площадей, обработанных органическими удобрениями в общей площади сельскохозяйственных земель                                                 100 х строка 27 / строка 1</t>
  </si>
  <si>
    <t xml:space="preserve"> Доля обрабатываемой площади удобрениями в общей площади                                                                                                                                                                                                                  100 x строка 31 / строка 30 </t>
  </si>
  <si>
    <t>Потребление удобрений на единицу площади                           Строка 33/ строка 30</t>
  </si>
  <si>
    <t xml:space="preserve"> Доля обрабатыва-емой площади удобрениями в общей площади                                                                                                                                                                                                                  100 x строка 37/ строка 36</t>
  </si>
  <si>
    <t>Потребление удобрений на единицу площади                           Строка 39/ строка 36</t>
  </si>
  <si>
    <t xml:space="preserve"> Доля обрабатываемой площади удобрениями в общей площади                                                                                                                                                                                                                  100 x строка 43 / строка 42 </t>
  </si>
  <si>
    <t>Потребление удобрений на единицу площади                           Строка 45/ строка 42</t>
  </si>
  <si>
    <t xml:space="preserve"> Доля обрабатываемой площади удобрениями в общей площади                                                                                                                                                                                                                  100 x строка 49 / строка 48</t>
  </si>
  <si>
    <t>Потребление удобрений на единицу площади                           Строка 51/ строка 48</t>
  </si>
  <si>
    <t xml:space="preserve">Примечание:                   </t>
  </si>
  <si>
    <t xml:space="preserve">  Данные показаны по объемам внесенных минеральных удобрений. </t>
  </si>
  <si>
    <t xml:space="preserve">  По строке 21-22  показаны объемы продаж трех основных видов минеральных удобрений в тысячах тенге.</t>
  </si>
  <si>
    <t xml:space="preserve">  К зерновым культурам отнесены: пшеница, рис и кукуруза. </t>
  </si>
  <si>
    <t xml:space="preserve">  К техническим культурам отнесены: хлопчатник, свекла, подсолнечник.</t>
  </si>
  <si>
    <t xml:space="preserve">    </t>
  </si>
  <si>
    <t>Основными держателями информации являются МООС РК и РГП "КазНИИЭК". Ежегодно МООС РК представляет данные  в Секретариат Киотского протокола и в АРКС.</t>
  </si>
  <si>
    <t xml:space="preserve">Основным держателем информации является КВР МСХ РК.  Основными пользователями  являются МООС РК, МСХ РК, АРКС, Агентство по делам строительства и жилищно-коммунального хозяйства, местные исполнительные органы.   </t>
  </si>
  <si>
    <t xml:space="preserve">Основными пользователями  являются МСХ РК, АРКС, местные исполнительные органы и другие заинтересованные организации.    </t>
  </si>
  <si>
    <t xml:space="preserve">1. Статистический сборник АРКС "Охрана окружающей среды и устойчивое развитие  Казахстана" http://www.stat.kz/publishing/20111/OhranaEnd.pdf                                2. Бюллетень АРКС "О состоянии охраны окружающего воздуха в Республике Казахстан" http://www.stat.kz/publishing/Pages/Energ_OS_2012.aspx                     </t>
  </si>
  <si>
    <t xml:space="preserve">1.Сайт Секретариата  Киотского протокола        http://unfccc.int/national_reports/annex_i_ghg_inventories/national_inventories_submissions/items/6598.php                                                                                                                 2. Национальный доклад о состоянии окружающей среды в РК в 2010 году, РГП "КазНИИЭК" МООС РК, Алматы, 2011.                                           3. www.eco.gov.kz - сайт МООС РК                                              4.Статистический сборник АРКС "Охрана окружающей среды и устойчивое развитие  Казахстана" http://www.stat.kz/publishing/20111/OhranaEnd.pdf.   </t>
  </si>
  <si>
    <r>
      <t>Совокупные выбросы (СО</t>
    </r>
    <r>
      <rPr>
        <vertAlign val="subscript"/>
        <sz val="11"/>
        <color indexed="8"/>
        <rFont val="Calibri"/>
        <family val="2"/>
      </rPr>
      <t>2</t>
    </r>
    <r>
      <rPr>
        <sz val="11"/>
        <color indexed="8"/>
        <rFont val="Calibri"/>
        <family val="2"/>
      </rPr>
      <t>) = выбросы CO</t>
    </r>
    <r>
      <rPr>
        <vertAlign val="subscript"/>
        <sz val="11"/>
        <rFont val="Calibri"/>
        <family val="2"/>
      </rPr>
      <t>2</t>
    </r>
    <r>
      <rPr>
        <sz val="11"/>
        <color indexed="8"/>
        <rFont val="Calibri"/>
        <family val="2"/>
      </rPr>
      <t xml:space="preserve"> (Mt) + 21 х выбросы CH</t>
    </r>
    <r>
      <rPr>
        <vertAlign val="subscript"/>
        <sz val="11"/>
        <rFont val="Calibri"/>
        <family val="2"/>
      </rPr>
      <t>4</t>
    </r>
    <r>
      <rPr>
        <sz val="11"/>
        <color indexed="8"/>
        <rFont val="Calibri"/>
        <family val="2"/>
      </rPr>
      <t xml:space="preserve"> (Mt) + 310 х выбросы </t>
    </r>
    <r>
      <rPr>
        <sz val="11"/>
        <rFont val="Calibri"/>
        <family val="2"/>
      </rPr>
      <t>N</t>
    </r>
    <r>
      <rPr>
        <vertAlign val="subscript"/>
        <sz val="11"/>
        <rFont val="Calibri"/>
        <family val="2"/>
      </rPr>
      <t>2</t>
    </r>
    <r>
      <rPr>
        <sz val="11"/>
        <rFont val="Calibri"/>
        <family val="2"/>
      </rPr>
      <t>0</t>
    </r>
    <r>
      <rPr>
        <sz val="11"/>
        <color indexed="8"/>
        <rFont val="Calibri"/>
        <family val="2"/>
      </rPr>
      <t xml:space="preserve"> (Mt)  </t>
    </r>
  </si>
  <si>
    <t xml:space="preserve">Ответственным органом за проведение инвентаризации ПГ в РК является Министерство охраны окружающей среды (МООС РК).                                                                       Исполнительным органом по выполнению данной работы является Рабочий орган МООС РК Республиканское Государственное предприятие РГП «КазНИИЭК», которое на протяжении последних 10 лет проводит инвентаризацию ПГ и представляет данные в МООС РК, АРКС и Секретариат Киотского протокола.                                                          Государственные органы ежегодно представляют исходные данные в МООС РК для оценки выбросов ПГ согласно Приказа МООС РК №194 О от 23.07.2010г. "Положение о национальной системе оценки антропогенных выбросов из источников и абсорбции поглотителями парниковых газов".                                                                 В марте 2009 г. Казахстан ратифицировал Киотский протокол и после вступления его в силу для РК 17 сентября 2009 г., стал стороной, включенной в Приложение I РКИК для целей КП. Однако, Казахстан не входит в Приложение В к Киотскому протоколу, поэтому не имеет обязательств по сокращению выбросов.    </t>
  </si>
  <si>
    <t xml:space="preserve">Основными держателями информации являются КВР МСХ РК, АРКС .                                                                                        Основными пользователями являются МООС РК, МЗ РК, Агентство по делам строительства и жилищно-коммунального хозяйства, местные исполнительные органы (акиматы).          </t>
  </si>
  <si>
    <t xml:space="preserve">Данные публикуются в статистическом сборнике АРКС "Охрана окружающей среды и устойчивое развитие Казахстана"  http://www.stat.kz/publishing/20111/OhranaEnd.pdf   </t>
  </si>
  <si>
    <t xml:space="preserve">A. Организации, ответственные за подготовку данных для показателя и эффективные механизмы межведомственного сотрудничества </t>
  </si>
  <si>
    <t xml:space="preserve">Использование растворителей и других продуктов </t>
  </si>
  <si>
    <r>
      <rPr>
        <b/>
        <sz val="10"/>
        <color indexed="8"/>
        <rFont val="Calibri"/>
        <family val="2"/>
      </rPr>
      <t>По строке 3</t>
    </r>
    <r>
      <rPr>
        <sz val="10"/>
        <color indexed="8"/>
        <rFont val="Calibri"/>
        <family val="2"/>
      </rPr>
      <t xml:space="preserve"> показаны данные по землям промышленности, это земли, предоставленные для размещения и эксплуатации объектов промышленности, в том числе их санитарно-защитные и иные зоны; </t>
    </r>
  </si>
  <si>
    <r>
      <rPr>
        <b/>
        <sz val="10"/>
        <color indexed="8"/>
        <rFont val="Calibri"/>
        <family val="2"/>
      </rPr>
      <t>По строке 6</t>
    </r>
    <r>
      <rPr>
        <sz val="10"/>
        <color indexed="8"/>
        <rFont val="Calibri"/>
        <family val="2"/>
      </rPr>
      <t xml:space="preserve"> представлены земли связи – земли, предоставленные для нужд связи, радиовещания, телевидения, информатики и отведенные для размещения объектов соответствующих инфраструктур, кабельных, радиорелейных и воздушных линий связи, в том числе подземных, а также их охранные зоны;</t>
    </r>
  </si>
  <si>
    <r>
      <rPr>
        <b/>
        <sz val="10"/>
        <color indexed="8"/>
        <rFont val="Calibri"/>
        <family val="2"/>
      </rPr>
      <t>По строке 8</t>
    </r>
    <r>
      <rPr>
        <sz val="10"/>
        <color indexed="8"/>
        <rFont val="Calibri"/>
        <family val="2"/>
      </rPr>
      <t xml:space="preserve"> представлены земли иного несельскохозяйственного назначения – земли,  отведенные для размещения: гидроэлектростанций, атомных станций, тепловых станций и других электростанций, обслуживающих их сооружений и объектов, а также объектов по использованию возобновляемых источников энергии; размещения воздушных линий электропередачи, наземных сооружений кабельных линий электропередачи, подстанций, распределительных пунктов, других сооружений и объектов энергетики; охранные зоны электрических сетей и линий связи на основании строительных норм и правил; </t>
    </r>
  </si>
  <si>
    <r>
      <rPr>
        <b/>
        <sz val="10"/>
        <color indexed="8"/>
        <rFont val="Calibri"/>
        <family val="2"/>
      </rPr>
      <t>По строке 10</t>
    </r>
    <r>
      <rPr>
        <sz val="10"/>
        <color indexed="8"/>
        <rFont val="Calibri"/>
        <family val="2"/>
      </rPr>
      <t xml:space="preserve"> представлены земли населенных пунктов (городов, поселков и сельских населенных пунктов)</t>
    </r>
  </si>
  <si>
    <t>1. Статистический сборник АРКС: "Сельское, лесное и рыбное хозяйство", http://www.stat.kz/publishing/Pages/publications.aspx                                                                                                        2. Бюллетень АРКС: Валовый сбор сельскохозяйственных культур, http://www.stat.kz/publishing/Pages/S_hoz_2011.aspx</t>
  </si>
  <si>
    <t xml:space="preserve">Расчетные данные незарегистрированных выбросов от стационарных источников не включены.                                                                                                   АРКС не проводил расчет по прогнозам выбросов.  МООС РК ведет работы по разработке Регистра выбросов и переноса загрязнителей (РВПЗ) в рамках принятой Казахстаном Орхусской конвенции о доступе к информации, участии общественности в процессе принятия решений и доступе к правосудию по вопросам, касающимся окружающей среды.  </t>
  </si>
  <si>
    <t xml:space="preserve">Держателями информации являются МЗ РК, КВР МСХ РК, АРКС.                                    Пользователями являются МООС РК,  АДС ЖКХ и другие заинтересованные организации.  Данные по отчетам трех ведомств использовались при разработке государственной программы "Ак булак" на 2011-2020 годы. Цель программы модернизация существующих систем водоснабжения, обеспечение населения качественной питьевой водой, увеличение доли населения, имеющего доступ к централизованному водоснабжению. </t>
  </si>
  <si>
    <t xml:space="preserve">Показатель сформирован по результатам статистических наблюдений двух ведомств: Комитет по водным ресурсам Министерства сельского хозяйства РК (КВР МСХ РК) и АРКС.                                                                                                                                                                                        Ежегодно КВР МСХ РК формирует и представляет в АРКС "Отчет о заборе, использовании и водоотведении вод".                                                                            В настоящее время КВР МСХ РК ведет работы по внедрению расчетных показателей (объемы потерь воды  из-за испарения и аварий на сетях).                                                                                                                                                                                      АРКС ежегодно проводит статистические наблюдения по статистической форме "Отчет о работе водопровода, канализации и их отдельных сетей". По итогам проведенных наблюдений публикует данные в статистическом бюллетене на сайте, а также представляет  данные отчета по запросу заинтересованных организаций.                                                                                                               </t>
  </si>
  <si>
    <t xml:space="preserve">АРКС  публикует показатель в статистическом сборнике и бюллетене, которые являются  общедоступными и размещаются на сайте Агентства www.stat.kz.  Показатель используется в работе таких государственных ведомств как МСХ РК, МООС РК, МЗ РК.                                              МООС РК использует данный показатель при формировании Национального доклада о состоянии охраны окружающей среды в РК.                                                                   Показатель включен в рейтинговую оценку областей страны, по которому АРКС ежегодно в процентном соотношении формирует данные по росту или снижению выбросов в сравнении с прошлым годом, а также данные по  объемам выбросов загрязняющих веществ на душу населения по области.                                                                                            </t>
  </si>
  <si>
    <t>1. Статистический сборник АРКС "Охрана окружающей среды и устойчивое развитие Казахстана"  http://www.stat.kz/publishing/20111/OhranaEnd.pdf                                                                                                                                                2. Бюллетень АРКС "О работе водопроводных и канализационных сооружений в Республике Казахстан" http://www.stat.kz/publishing/Pages/Energ_OS_2012.aspx</t>
  </si>
  <si>
    <t xml:space="preserve">1. Статистический сборник АРКС "Охрана окружающей среды и устойчивое развитие  Казахстана"  http://www.stat.kz/publishing/20111/OhranaEnd.pdf                                                                                                   2. Бюллетень  АРКС "О состоянии охраны атмосферного воздуха в Республике Казахстан "http://www.stat.kz/publishing/Pages/Energ_OS_2012.aspx                                                                                                                                               3. Национальный доклад о состоянии окружающей среды в РК в 2006 году, РГП "КазНИИЭК" МООС РК, Алматы, 2007  </t>
  </si>
  <si>
    <t>Достоверность и качество данных АРКС (по потреблению трех типов минеральных удобрений)  подтверждаются первичными отчетами респондентов, которые заверяются печатью и подписями первых руководителей. Кроме того, для обеспечения достоверности данных территориальные органы АРКС при проверке полученных отчетов применяют методы арифметического и логического контроля и в случае выявления ошибок, респонденты представляют откорректированный отчет.                                                                                 Контроль качества и достоверности данных по смешанным типам удобрений осуществляет МСХ РК путем проведения регулярных проверок респондентов.</t>
  </si>
  <si>
    <t>Подготовлено: Айгуль Епбаева, Агентство Республики Казахстан по статистике, Эльмира Ермаханова РГП КазНИИЭК.</t>
  </si>
  <si>
    <t xml:space="preserve"> Данные по выбросам от стационарных источников формируются на основе первичных отчетов респондентов, которые заверяются печатью и подписями первых руководителей.  Согласно статье 17 Закона Республики Казахстан "О государственной статистике " респонденты обязаны представлять достоверные первичные статистические данные в органы статистики.                                                                                                     В свою очередь, для обеспечения качества и достоверности данных территориальные органы АРКС при проверке полученных отчетов применяют методы арифметического и логического контроля. Показатели анализируются в динамике, сопоставляются с другими логически связанными показателями.  Выявленные резкие отклонения и экстремальные значения перепроверяются. В случае если респондент подтверждает данные, вызывающие сомнения у органов статистики, он представляет в дополнение к отчету пояснительную записку, в которой приводит соответствующие аргументы.  В случае действительного выявления ошибок и искажений, респондент представляет откорректированный отчет.                                      
</t>
  </si>
  <si>
    <t xml:space="preserve">Контроль качества данных осуществляет КВР МСХ РК  (по показателям объем забранной воды, вода доставленная конечным пользователям, потери воды) путем проведения сверок первичных отчетов респондентов с журналами учета использования воды.                                                                                         Достоверность и качество данных АРКС (по показателю потери воды из за утечек)   подтверждаются заверенными печатью и подписями первых руководителей первичными отчетами респондентов.                                                                                                                 </t>
  </si>
  <si>
    <t xml:space="preserve">Ответственным органом по формированию данных по выбросам от стационарных источников является Агентство РК по статистике (АРКС).  Статистическая информация, формируемая по итогам статистических наблюдений по форме "Отчет по охране атмосферного воздуха" публикуется два раза в год  на сайте АРКС. Формирование показателей по взвешенным частицам (ОВЧ) в разбивке на ТЧ10 и ТЧ2,5 предусмотрено с 2013 года. В виду отсутствия данных по этим показателям представлены данные по трем веществам (сажа, зола сланцевая и зола угольная) по строкам 34-36 табл.1.                                                                                                                                                                Данные по выбросам от передвижных (мобильных) источников являются расчетными.   Министерство охраны окружающей среды РК (МООС РК) является ответственным органом по формированию этих показателей. При поддержке ООН ведомственная организация МООС РК РГП КазНИИЭК провела расчеты выбросов от передвижных источников за 2005-2006 годы, которые были опубликованы в Национальном докладе "О состоянии окружающей среды в РК в 2006 году".  На сегодняшний день расчеты данных не ведутся. АРКС в свою очередь разрабатывает Совместный приказ  "Об информационном взаимодействии" между АРКС и  МООС  РК, где предусмотрено, что МООС РК ежегодно будет рассчитывать и  представлять  данные по показателю в АРКС.                                                                                </t>
  </si>
  <si>
    <t>Достоверность и качество данных обеспечивается на основании                                                                     Приказа № 194-О от 23.07.2010г.                                                                                                                                                                                                                         МООС РК "Положение о национальной системе оценки антропогенных выбросов из источников и абсорбции поглотителями парниковых газов". Данный документ  определяет правила обеспечения качества данных и процедуры контроля при подготовке показателя.</t>
  </si>
  <si>
    <t xml:space="preserve"> Достоверность данных подтверждается первичными отчетами респондентов, которые заверяются печатью и подписями лиц ответственных за заполнение. Кроме того, АУЗР осуществляет проверку полученных отчетов с применением заложенных в инструкции к форме методов арифметического и логического контроля данных, а также путем сравнения представленной информации за отчетный период  с информацией предыдущего периода.                                                                                 </t>
  </si>
  <si>
    <t xml:space="preserve">АРКС и МСХ РК являются ответственными по формированию и  по представлению по  запросу заинтересованных организаций и ведомств данных по потреблению удобрений.  Кроме того, показатели по внесению минеральных удобрений (трех типов) и органических удобрений открыто размещены на сайте АРКС. </t>
  </si>
  <si>
    <t>из них земли, отведенные под техническую инфраструктуру* (земли связи)</t>
  </si>
  <si>
    <t>из них земли коммерческих, финансовых и коммунальных организаций* (иные земли)</t>
  </si>
  <si>
    <t>из них земли, занятые под селитебные территории* (земли населенных пунктов)</t>
  </si>
  <si>
    <t>из них земли, занятые  горнодобывающими предприятиями* (земли горнодобывающей и обрабатывающей промышленности)</t>
  </si>
  <si>
    <t xml:space="preserve"> Ответственным органом  является Агентство Республики Казахстан по управлению земельными ресурсами РК (АУЗР РК), которое  ежегодно представляет  в АРКС "Отчет о наличии земель и распределении их по категориям, собственникам земельных участков, землепользователям и угодьям" .                                                                                                      Формирование показателей по данной форме охватывает наличие земель по таким основным категориям: земли сельскохозяйственного назначения, земли населенных пунктов (городов, поселков и сельских населенных пунктов), земли промышленности, транспорта, связи, обороны и иного не сельскохозяйственного назначения, земли особо-охраняемых территорий, земли лесного фонда, земли водного фонда и земли запаса.                                                                                       В настоящее время АРКС совместно с АУЗР ведет работы по расширению показателей в разрезе рекомендованных ЕЭК ООН категорий земель согласно таблице 5.</t>
  </si>
  <si>
    <t>Ответственными органами являются АРКС и Министерство Здравоохранения РК (МЗ РК).                                                                                                              АРКС формирует статистическую информацию  по итогам проведенного статистического наблюдения по  форме "Отчет о работе водопровода, канализации и их отдельных сетей" и публикует на сайте.                                                    МЗ ежегодно представляет информацию о доли населения подключенного к коммунальному водоснабжению в АРКС.</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</si>
</sst>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Yes&quot;;&quot;Yes&quot;;&quot;No&quot;"/>
    <numFmt numFmtId="181" formatCode="&quot;True&quot;;&quot;True&quot;;&quot;False&quot;"/>
    <numFmt numFmtId="182" formatCode="&quot;On&quot;;&quot;On&quot;;&quot;Off&quot;"/>
    <numFmt numFmtId="183" formatCode="[$¥€-2]\ #\ ##,000_);[Red]\([$€-2]\ #\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Red]#,##0.0"/>
    <numFmt numFmtId="190" formatCode="0.0;[Red]0.0"/>
    <numFmt numFmtId="191" formatCode="0.0"/>
    <numFmt numFmtId="192" formatCode="0;[Red]0"/>
    <numFmt numFmtId="193" formatCode="0.000;[Red]0.000"/>
    <numFmt numFmtId="194" formatCode="0.00;[Red]0.00"/>
    <numFmt numFmtId="195" formatCode="0.000"/>
    <numFmt numFmtId="196" formatCode="0.0000;[Red]0.0000"/>
    <numFmt numFmtId="197" formatCode="#,##0;[Red]#,##0"/>
    <numFmt numFmtId="198" formatCode="#,##0.000;[Red]#,##0.000"/>
    <numFmt numFmtId="199" formatCode="#,##0.000"/>
    <numFmt numFmtId="200" formatCode="#,##0.00;[Red]#,##0.00"/>
    <numFmt numFmtId="201" formatCode="0.0000"/>
    <numFmt numFmtId="202" formatCode="0.00000"/>
    <numFmt numFmtId="203" formatCode="0.000000"/>
  </numFmts>
  <fonts count="80">
    <font>
      <sz val="11"/>
      <color indexed="8"/>
      <name val="Calibri"/>
      <family val="2"/>
    </font>
    <font>
      <b/>
      <i/>
      <sz val="14"/>
      <color indexed="8"/>
      <name val="Calibri"/>
      <family val="2"/>
    </font>
    <font>
      <i/>
      <sz val="14"/>
      <color indexed="8"/>
      <name val="Calibri"/>
      <family val="2"/>
    </font>
    <font>
      <vertAlign val="superscript"/>
      <sz val="12"/>
      <color indexed="8"/>
      <name val="Calibri"/>
      <family val="2"/>
    </font>
    <font>
      <sz val="12"/>
      <color indexed="8"/>
      <name val="Calibri"/>
      <family val="2"/>
    </font>
    <font>
      <b/>
      <sz val="12"/>
      <color indexed="8"/>
      <name val="Calibri"/>
      <family val="2"/>
    </font>
    <font>
      <b/>
      <sz val="11"/>
      <color indexed="8"/>
      <name val="Calibri"/>
      <family val="2"/>
    </font>
    <font>
      <sz val="12"/>
      <color indexed="10"/>
      <name val="Calibri"/>
      <family val="2"/>
    </font>
    <font>
      <b/>
      <vertAlign val="superscript"/>
      <sz val="12"/>
      <color indexed="8"/>
      <name val="Calibri"/>
      <family val="2"/>
    </font>
    <font>
      <u val="single"/>
      <sz val="11"/>
      <color indexed="12"/>
      <name val="Calibri"/>
      <family val="2"/>
    </font>
    <font>
      <u val="single"/>
      <sz val="11"/>
      <color indexed="20"/>
      <name val="Calibri"/>
      <family val="2"/>
    </font>
    <font>
      <b/>
      <sz val="12"/>
      <color indexed="8"/>
      <name val="Times New Roman"/>
      <family val="1"/>
    </font>
    <font>
      <b/>
      <i/>
      <sz val="12"/>
      <color indexed="8"/>
      <name val="Times-BoldItalic"/>
      <family val="0"/>
    </font>
    <font>
      <b/>
      <i/>
      <sz val="15.5"/>
      <color indexed="8"/>
      <name val="Times-BoldItalic"/>
      <family val="0"/>
    </font>
    <font>
      <b/>
      <sz val="14"/>
      <color indexed="8"/>
      <name val="Times New Roman"/>
      <family val="1"/>
    </font>
    <font>
      <vertAlign val="superscript"/>
      <sz val="10"/>
      <color indexed="8"/>
      <name val="Calibri"/>
      <family val="2"/>
    </font>
    <font>
      <i/>
      <sz val="10"/>
      <color indexed="8"/>
      <name val="Calibri"/>
      <family val="2"/>
    </font>
    <font>
      <b/>
      <sz val="10"/>
      <color indexed="8"/>
      <name val="Calibri"/>
      <family val="2"/>
    </font>
    <font>
      <sz val="10"/>
      <color indexed="8"/>
      <name val="Calibri"/>
      <family val="2"/>
    </font>
    <font>
      <u val="single"/>
      <sz val="10"/>
      <color indexed="12"/>
      <name val="Calibri"/>
      <family val="2"/>
    </font>
    <font>
      <i/>
      <sz val="11"/>
      <color indexed="8"/>
      <name val="Calibri"/>
      <family val="2"/>
    </font>
    <font>
      <i/>
      <sz val="10"/>
      <color indexed="8"/>
      <name val="Times New Roman"/>
      <family val="1"/>
    </font>
    <font>
      <sz val="12"/>
      <color indexed="8"/>
      <name val="Times-BoldItalic"/>
      <family val="0"/>
    </font>
    <font>
      <b/>
      <sz val="12"/>
      <color indexed="8"/>
      <name val="Times-BoldItalic"/>
      <family val="0"/>
    </font>
    <font>
      <b/>
      <sz val="14"/>
      <color indexed="8"/>
      <name val="Calibri"/>
      <family val="2"/>
    </font>
    <font>
      <u val="single"/>
      <sz val="12"/>
      <color indexed="8"/>
      <name val="Calibri"/>
      <family val="2"/>
    </font>
    <font>
      <u val="single"/>
      <sz val="10"/>
      <color indexed="8"/>
      <name val="Calibri"/>
      <family val="2"/>
    </font>
    <font>
      <b/>
      <sz val="12"/>
      <name val="Calibri"/>
      <family val="2"/>
    </font>
    <font>
      <vertAlign val="subscript"/>
      <sz val="11"/>
      <color indexed="12"/>
      <name val="Calibri"/>
      <family val="2"/>
    </font>
    <font>
      <sz val="8"/>
      <name val="Calibri"/>
      <family val="2"/>
    </font>
    <font>
      <b/>
      <sz val="11"/>
      <color indexed="12"/>
      <name val="Calibri"/>
      <family val="2"/>
    </font>
    <font>
      <b/>
      <sz val="11"/>
      <name val="Calibri"/>
      <family val="2"/>
    </font>
    <font>
      <sz val="12"/>
      <name val="Calibri"/>
      <family val="2"/>
    </font>
    <font>
      <vertAlign val="subscript"/>
      <sz val="12"/>
      <name val="Calibri"/>
      <family val="2"/>
    </font>
    <font>
      <sz val="11"/>
      <name val="Calibri"/>
      <family val="2"/>
    </font>
    <font>
      <vertAlign val="subscript"/>
      <sz val="11"/>
      <name val="Calibri"/>
      <family val="2"/>
    </font>
    <font>
      <vertAlign val="subscript"/>
      <sz val="11"/>
      <color indexed="8"/>
      <name val="Calibri"/>
      <family val="2"/>
    </font>
    <font>
      <sz val="11"/>
      <color indexed="63"/>
      <name val="Calibri"/>
      <family val="2"/>
    </font>
    <font>
      <b/>
      <sz val="12"/>
      <color indexed="10"/>
      <name val="Calibri"/>
      <family val="2"/>
    </font>
    <font>
      <sz val="10"/>
      <color indexed="10"/>
      <name val="Calibri"/>
      <family val="2"/>
    </font>
    <font>
      <sz val="10"/>
      <color indexed="63"/>
      <name val="Calibri"/>
      <family val="2"/>
    </font>
    <font>
      <sz val="10"/>
      <name val="Calibri"/>
      <family val="2"/>
    </font>
    <font>
      <sz val="11"/>
      <color indexed="10"/>
      <name val="Calibri"/>
      <family val="2"/>
    </font>
    <font>
      <sz val="9"/>
      <name val="Times New Roman"/>
      <family val="1"/>
    </font>
    <font>
      <sz val="10"/>
      <name val="Arial Cyr"/>
      <family val="0"/>
    </font>
    <font>
      <i/>
      <sz val="11"/>
      <name val="Calibri"/>
      <family val="2"/>
    </font>
    <font>
      <vertAlign val="subscript"/>
      <sz val="12"/>
      <color indexed="8"/>
      <name val="Calibri"/>
      <family val="2"/>
    </font>
    <font>
      <b/>
      <vertAlign val="subscript"/>
      <sz val="12"/>
      <name val="Calibri"/>
      <family val="2"/>
    </font>
    <font>
      <b/>
      <sz val="12"/>
      <color indexed="4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0" fillId="31" borderId="7" applyNumberFormat="0" applyFont="0" applyAlignment="0" applyProtection="0"/>
    <xf numFmtId="0" fontId="76" fillId="26"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44" fillId="0" borderId="0">
      <alignment/>
      <protection/>
    </xf>
    <xf numFmtId="0" fontId="44" fillId="0" borderId="0">
      <alignment/>
      <protection/>
    </xf>
    <xf numFmtId="0" fontId="63" fillId="0" borderId="0">
      <alignment/>
      <protection/>
    </xf>
    <xf numFmtId="4" fontId="43" fillId="0" borderId="0">
      <alignment/>
      <protection/>
    </xf>
  </cellStyleXfs>
  <cellXfs count="255">
    <xf numFmtId="0" fontId="0" fillId="0" borderId="0" xfId="0" applyAlignment="1">
      <alignment/>
    </xf>
    <xf numFmtId="0" fontId="11" fillId="32" borderId="0" xfId="0" applyFont="1" applyFill="1" applyAlignment="1">
      <alignment horizontal="center"/>
    </xf>
    <xf numFmtId="0" fontId="0" fillId="32" borderId="0" xfId="0" applyFill="1" applyAlignment="1">
      <alignment/>
    </xf>
    <xf numFmtId="0" fontId="11" fillId="32" borderId="0" xfId="0" applyFont="1" applyFill="1" applyAlignment="1">
      <alignment horizontal="center"/>
    </xf>
    <xf numFmtId="0" fontId="12" fillId="32" borderId="0" xfId="0" applyFont="1" applyFill="1" applyAlignment="1">
      <alignment horizontal="center"/>
    </xf>
    <xf numFmtId="0" fontId="13" fillId="32" borderId="0" xfId="0" applyFont="1" applyFill="1" applyAlignment="1">
      <alignment horizontal="center"/>
    </xf>
    <xf numFmtId="0" fontId="14" fillId="32" borderId="0" xfId="0" applyFont="1" applyFill="1" applyAlignment="1">
      <alignment horizontal="center"/>
    </xf>
    <xf numFmtId="0" fontId="0" fillId="32" borderId="0" xfId="0" applyFill="1" applyAlignment="1">
      <alignment horizontal="center"/>
    </xf>
    <xf numFmtId="0" fontId="0" fillId="32" borderId="0" xfId="0" applyFont="1" applyFill="1" applyAlignment="1">
      <alignment/>
    </xf>
    <xf numFmtId="0" fontId="4" fillId="32" borderId="0" xfId="0" applyFont="1" applyFill="1" applyAlignment="1">
      <alignment horizontal="justify"/>
    </xf>
    <xf numFmtId="0" fontId="15" fillId="32" borderId="0" xfId="0" applyFont="1" applyFill="1" applyAlignment="1">
      <alignment/>
    </xf>
    <xf numFmtId="0" fontId="16" fillId="32" borderId="0" xfId="0" applyFont="1" applyFill="1" applyAlignment="1">
      <alignment horizontal="center"/>
    </xf>
    <xf numFmtId="0" fontId="17" fillId="32" borderId="0" xfId="0" applyFont="1" applyFill="1" applyAlignment="1">
      <alignment horizontal="center"/>
    </xf>
    <xf numFmtId="0" fontId="16" fillId="32" borderId="0" xfId="0" applyFont="1" applyFill="1" applyAlignment="1">
      <alignment horizontal="left"/>
    </xf>
    <xf numFmtId="0" fontId="4" fillId="32" borderId="0" xfId="0" applyFont="1" applyFill="1" applyAlignment="1">
      <alignment horizontal="left"/>
    </xf>
    <xf numFmtId="0" fontId="0" fillId="32" borderId="0" xfId="0" applyFont="1" applyFill="1" applyAlignment="1">
      <alignment horizontal="left"/>
    </xf>
    <xf numFmtId="0" fontId="18" fillId="32" borderId="10" xfId="0" applyFont="1" applyFill="1" applyBorder="1" applyAlignment="1">
      <alignment horizontal="center"/>
    </xf>
    <xf numFmtId="0" fontId="18" fillId="32" borderId="0" xfId="0" applyFont="1" applyFill="1" applyAlignment="1">
      <alignment/>
    </xf>
    <xf numFmtId="0" fontId="19" fillId="32" borderId="0" xfId="53" applyFont="1" applyFill="1" applyAlignment="1" applyProtection="1">
      <alignment/>
      <protection/>
    </xf>
    <xf numFmtId="0" fontId="18" fillId="32" borderId="11" xfId="0" applyFont="1" applyFill="1" applyBorder="1" applyAlignment="1">
      <alignment horizontal="left"/>
    </xf>
    <xf numFmtId="0" fontId="0" fillId="32" borderId="0" xfId="0" applyFont="1" applyFill="1" applyAlignment="1">
      <alignment horizontal="center" vertical="center"/>
    </xf>
    <xf numFmtId="0" fontId="18" fillId="32" borderId="0" xfId="0" applyFont="1" applyFill="1" applyAlignment="1">
      <alignment horizontal="center" vertical="center"/>
    </xf>
    <xf numFmtId="0" fontId="18" fillId="32" borderId="0" xfId="0" applyFont="1" applyFill="1" applyBorder="1" applyAlignment="1">
      <alignment horizontal="left"/>
    </xf>
    <xf numFmtId="0" fontId="0" fillId="32" borderId="0" xfId="0" applyFont="1" applyFill="1" applyAlignment="1">
      <alignment horizontal="center" vertical="center"/>
    </xf>
    <xf numFmtId="0" fontId="0" fillId="32" borderId="0" xfId="0" applyFont="1" applyFill="1" applyBorder="1" applyAlignment="1">
      <alignment wrapText="1"/>
    </xf>
    <xf numFmtId="0" fontId="0" fillId="32" borderId="0" xfId="0" applyFill="1" applyBorder="1" applyAlignment="1">
      <alignment wrapText="1"/>
    </xf>
    <xf numFmtId="0" fontId="37" fillId="0" borderId="0" xfId="0" applyFont="1" applyAlignment="1">
      <alignment/>
    </xf>
    <xf numFmtId="0" fontId="18" fillId="32" borderId="0" xfId="0" applyFont="1" applyFill="1" applyBorder="1" applyAlignment="1">
      <alignment horizontal="center" vertical="center"/>
    </xf>
    <xf numFmtId="0" fontId="5" fillId="32" borderId="0" xfId="0" applyFont="1" applyFill="1" applyBorder="1" applyAlignment="1">
      <alignment horizontal="left" vertical="center" wrapText="1"/>
    </xf>
    <xf numFmtId="0" fontId="4" fillId="32" borderId="0" xfId="0" applyFont="1" applyFill="1" applyBorder="1" applyAlignment="1">
      <alignment horizontal="left" vertical="center" wrapText="1"/>
    </xf>
    <xf numFmtId="0" fontId="6" fillId="32" borderId="0" xfId="0" applyFont="1" applyFill="1" applyAlignment="1">
      <alignment/>
    </xf>
    <xf numFmtId="0" fontId="18" fillId="32" borderId="10" xfId="0" applyFont="1" applyFill="1" applyBorder="1" applyAlignment="1">
      <alignment/>
    </xf>
    <xf numFmtId="0" fontId="18" fillId="32" borderId="10" xfId="0" applyFont="1" applyFill="1" applyBorder="1" applyAlignment="1">
      <alignment horizontal="left" vertical="center" wrapText="1"/>
    </xf>
    <xf numFmtId="0" fontId="18" fillId="32" borderId="10" xfId="0" applyFont="1" applyFill="1" applyBorder="1" applyAlignment="1">
      <alignment horizontal="center" vertical="top" wrapText="1"/>
    </xf>
    <xf numFmtId="0" fontId="18" fillId="0" borderId="10" xfId="0" applyFont="1" applyBorder="1" applyAlignment="1">
      <alignment/>
    </xf>
    <xf numFmtId="0" fontId="17" fillId="32" borderId="10" xfId="0" applyFont="1" applyFill="1" applyBorder="1" applyAlignment="1">
      <alignment horizontal="center" vertical="top" wrapText="1"/>
    </xf>
    <xf numFmtId="0" fontId="18" fillId="32" borderId="10" xfId="0" applyFont="1" applyFill="1" applyBorder="1" applyAlignment="1">
      <alignment horizontal="center" vertical="center"/>
    </xf>
    <xf numFmtId="0" fontId="17" fillId="32" borderId="10" xfId="0" applyFont="1" applyFill="1" applyBorder="1" applyAlignment="1">
      <alignment horizontal="left" vertical="center" wrapText="1"/>
    </xf>
    <xf numFmtId="0" fontId="40" fillId="0" borderId="10" xfId="0" applyFont="1" applyBorder="1" applyAlignment="1">
      <alignment/>
    </xf>
    <xf numFmtId="0" fontId="18" fillId="32" borderId="10" xfId="0" applyFont="1" applyFill="1" applyBorder="1" applyAlignment="1" applyProtection="1">
      <alignment horizontal="left" vertical="center" wrapText="1"/>
      <protection locked="0"/>
    </xf>
    <xf numFmtId="0" fontId="41" fillId="32" borderId="10" xfId="0" applyFont="1" applyFill="1" applyBorder="1" applyAlignment="1">
      <alignment horizontal="left" vertical="center" wrapText="1"/>
    </xf>
    <xf numFmtId="0" fontId="41" fillId="32" borderId="10" xfId="0" applyFont="1" applyFill="1" applyBorder="1" applyAlignment="1">
      <alignment horizontal="left" vertical="center" wrapText="1" indent="1"/>
    </xf>
    <xf numFmtId="0" fontId="41" fillId="32" borderId="10" xfId="0" applyFont="1" applyFill="1" applyBorder="1" applyAlignment="1">
      <alignment horizontal="left" vertical="center" wrapText="1" indent="2"/>
    </xf>
    <xf numFmtId="0" fontId="0" fillId="32" borderId="10" xfId="0" applyFont="1" applyFill="1" applyBorder="1" applyAlignment="1">
      <alignment horizontal="left" vertical="center" wrapText="1"/>
    </xf>
    <xf numFmtId="0" fontId="0" fillId="32" borderId="10" xfId="0" applyFont="1" applyFill="1" applyBorder="1" applyAlignment="1">
      <alignment horizontal="center" vertical="center" wrapText="1"/>
    </xf>
    <xf numFmtId="0" fontId="4" fillId="32" borderId="0" xfId="0" applyFont="1" applyFill="1" applyAlignment="1">
      <alignment horizontal="justify"/>
    </xf>
    <xf numFmtId="0" fontId="0" fillId="32" borderId="10" xfId="0" applyFont="1" applyFill="1" applyBorder="1" applyAlignment="1">
      <alignment/>
    </xf>
    <xf numFmtId="0" fontId="0" fillId="0" borderId="10" xfId="0" applyBorder="1" applyAlignment="1">
      <alignment/>
    </xf>
    <xf numFmtId="0" fontId="0" fillId="32" borderId="10" xfId="0" applyFont="1" applyFill="1" applyBorder="1" applyAlignment="1">
      <alignment horizontal="center" vertical="center"/>
    </xf>
    <xf numFmtId="0" fontId="20" fillId="32" borderId="10" xfId="0" applyFont="1" applyFill="1" applyBorder="1" applyAlignment="1">
      <alignment horizontal="center" vertical="center"/>
    </xf>
    <xf numFmtId="0" fontId="0" fillId="0" borderId="10" xfId="0" applyFont="1" applyBorder="1" applyAlignment="1">
      <alignment/>
    </xf>
    <xf numFmtId="189" fontId="0" fillId="33" borderId="10" xfId="0" applyNumberFormat="1" applyFont="1" applyFill="1" applyBorder="1" applyAlignment="1">
      <alignment horizontal="center" vertical="center" wrapText="1"/>
    </xf>
    <xf numFmtId="0" fontId="20" fillId="32" borderId="10" xfId="0" applyFont="1" applyFill="1" applyBorder="1" applyAlignment="1">
      <alignment horizontal="left" vertical="center" wrapText="1"/>
    </xf>
    <xf numFmtId="0" fontId="6" fillId="32"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6" fillId="32" borderId="10" xfId="0" applyFont="1" applyFill="1" applyBorder="1" applyAlignment="1">
      <alignment horizontal="center" vertical="center"/>
    </xf>
    <xf numFmtId="0" fontId="27" fillId="32"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90"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90" fontId="6" fillId="33" borderId="10" xfId="0" applyNumberFormat="1" applyFont="1" applyFill="1" applyBorder="1" applyAlignment="1">
      <alignment horizontal="center" vertical="center" wrapText="1"/>
    </xf>
    <xf numFmtId="0" fontId="0" fillId="0" borderId="10" xfId="0" applyFont="1" applyBorder="1" applyAlignment="1">
      <alignment/>
    </xf>
    <xf numFmtId="0" fontId="4" fillId="32" borderId="10" xfId="0" applyFont="1" applyFill="1" applyBorder="1" applyAlignment="1">
      <alignment vertical="center"/>
    </xf>
    <xf numFmtId="194" fontId="0" fillId="33" borderId="10" xfId="0" applyNumberFormat="1" applyFont="1" applyFill="1" applyBorder="1" applyAlignment="1">
      <alignment horizontal="center" vertical="center" wrapText="1"/>
    </xf>
    <xf numFmtId="0" fontId="0" fillId="32" borderId="10" xfId="0" applyFont="1" applyFill="1" applyBorder="1" applyAlignment="1">
      <alignment horizontal="left" vertical="top" wrapText="1"/>
    </xf>
    <xf numFmtId="0" fontId="0" fillId="32" borderId="10" xfId="0" applyFont="1" applyFill="1" applyBorder="1" applyAlignment="1">
      <alignment horizontal="center" vertical="top" wrapText="1"/>
    </xf>
    <xf numFmtId="190" fontId="34" fillId="33" borderId="10" xfId="0" applyNumberFormat="1" applyFont="1" applyFill="1" applyBorder="1" applyAlignment="1">
      <alignment horizontal="right" vertical="top" wrapText="1"/>
    </xf>
    <xf numFmtId="190" fontId="34" fillId="33" borderId="10" xfId="0" applyNumberFormat="1" applyFont="1" applyFill="1" applyBorder="1" applyAlignment="1">
      <alignment horizontal="right" vertical="center" wrapText="1"/>
    </xf>
    <xf numFmtId="0" fontId="6" fillId="32" borderId="10" xfId="0" applyFont="1" applyFill="1" applyBorder="1" applyAlignment="1">
      <alignment horizontal="center" vertical="top" wrapText="1"/>
    </xf>
    <xf numFmtId="190" fontId="0" fillId="33" borderId="10" xfId="0" applyNumberFormat="1" applyFont="1" applyFill="1" applyBorder="1" applyAlignment="1">
      <alignment vertical="top" wrapText="1"/>
    </xf>
    <xf numFmtId="189" fontId="0" fillId="33" borderId="10" xfId="0" applyNumberFormat="1" applyFont="1" applyFill="1" applyBorder="1" applyAlignment="1">
      <alignment vertical="top" wrapText="1"/>
    </xf>
    <xf numFmtId="190" fontId="0" fillId="33" borderId="10" xfId="0" applyNumberFormat="1" applyFont="1" applyFill="1" applyBorder="1" applyAlignment="1">
      <alignment vertical="top" wrapText="1"/>
    </xf>
    <xf numFmtId="0" fontId="4" fillId="32" borderId="10" xfId="0" applyFont="1" applyFill="1" applyBorder="1" applyAlignment="1">
      <alignment horizontal="center" vertical="center" wrapText="1"/>
    </xf>
    <xf numFmtId="190" fontId="0" fillId="33" borderId="10" xfId="0" applyNumberFormat="1" applyFill="1" applyBorder="1" applyAlignment="1">
      <alignment horizontal="right" vertical="top" wrapText="1"/>
    </xf>
    <xf numFmtId="0" fontId="0" fillId="32" borderId="10" xfId="0" applyFont="1" applyFill="1" applyBorder="1" applyAlignment="1">
      <alignment/>
    </xf>
    <xf numFmtId="0" fontId="0" fillId="32" borderId="10" xfId="0" applyFont="1" applyFill="1" applyBorder="1" applyAlignment="1">
      <alignment vertical="center"/>
    </xf>
    <xf numFmtId="0" fontId="0" fillId="32" borderId="10" xfId="0" applyFont="1" applyFill="1" applyBorder="1" applyAlignment="1">
      <alignment horizontal="center" vertical="center"/>
    </xf>
    <xf numFmtId="0" fontId="0" fillId="32"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190" fontId="0" fillId="33" borderId="10" xfId="0" applyNumberFormat="1" applyFont="1" applyFill="1" applyBorder="1" applyAlignment="1">
      <alignment horizontal="center" vertical="center" wrapText="1"/>
    </xf>
    <xf numFmtId="0" fontId="0" fillId="32" borderId="10" xfId="0" applyFont="1" applyFill="1" applyBorder="1" applyAlignment="1">
      <alignment horizontal="left" vertical="center" wrapText="1"/>
    </xf>
    <xf numFmtId="194" fontId="0" fillId="33" borderId="10" xfId="0" applyNumberFormat="1" applyFont="1" applyFill="1" applyBorder="1" applyAlignment="1">
      <alignment horizontal="center" vertical="center" wrapText="1"/>
    </xf>
    <xf numFmtId="192" fontId="0" fillId="32" borderId="10" xfId="0" applyNumberFormat="1" applyFont="1" applyFill="1" applyBorder="1" applyAlignment="1">
      <alignment horizontal="center" vertical="center"/>
    </xf>
    <xf numFmtId="196" fontId="0" fillId="32" borderId="10" xfId="0" applyNumberFormat="1" applyFont="1" applyFill="1" applyBorder="1" applyAlignment="1">
      <alignment horizontal="left" vertical="center" wrapText="1"/>
    </xf>
    <xf numFmtId="196" fontId="0" fillId="33" borderId="10" xfId="0" applyNumberFormat="1" applyFont="1" applyFill="1" applyBorder="1" applyAlignment="1">
      <alignment horizontal="center" vertical="center" wrapText="1"/>
    </xf>
    <xf numFmtId="193" fontId="0" fillId="33" borderId="10" xfId="0" applyNumberFormat="1" applyFont="1" applyFill="1" applyBorder="1" applyAlignment="1">
      <alignment horizontal="center" vertical="center" wrapText="1"/>
    </xf>
    <xf numFmtId="0" fontId="6" fillId="32"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190" fontId="6" fillId="33" borderId="10" xfId="0" applyNumberFormat="1" applyFont="1" applyFill="1" applyBorder="1" applyAlignment="1">
      <alignment horizontal="center" vertical="center" wrapText="1"/>
    </xf>
    <xf numFmtId="0" fontId="0" fillId="32" borderId="10" xfId="0" applyFont="1" applyFill="1" applyBorder="1" applyAlignment="1">
      <alignment horizontal="left" vertical="center" wrapText="1" indent="2"/>
    </xf>
    <xf numFmtId="0" fontId="6" fillId="32" borderId="10" xfId="0" applyFont="1" applyFill="1" applyBorder="1" applyAlignment="1">
      <alignment horizontal="justify" vertical="center" wrapText="1"/>
    </xf>
    <xf numFmtId="0" fontId="0" fillId="32" borderId="10" xfId="0" applyFont="1" applyFill="1" applyBorder="1" applyAlignment="1">
      <alignment vertical="center" wrapText="1"/>
    </xf>
    <xf numFmtId="0" fontId="18" fillId="33" borderId="10" xfId="0" applyFont="1" applyFill="1" applyBorder="1" applyAlignment="1">
      <alignment horizontal="center" vertical="center" wrapText="1"/>
    </xf>
    <xf numFmtId="189" fontId="0" fillId="33" borderId="10" xfId="0" applyNumberFormat="1" applyFont="1" applyFill="1" applyBorder="1" applyAlignment="1">
      <alignment horizontal="right" vertical="top" wrapText="1"/>
    </xf>
    <xf numFmtId="189" fontId="0" fillId="33" borderId="10" xfId="0" applyNumberFormat="1" applyFill="1" applyBorder="1" applyAlignment="1">
      <alignment horizontal="right" vertical="top" wrapText="1"/>
    </xf>
    <xf numFmtId="188" fontId="17" fillId="33" borderId="10" xfId="0" applyNumberFormat="1" applyFont="1" applyFill="1" applyBorder="1" applyAlignment="1">
      <alignment horizontal="right" vertical="top" wrapText="1"/>
    </xf>
    <xf numFmtId="189" fontId="17" fillId="33" borderId="10" xfId="0" applyNumberFormat="1" applyFont="1" applyFill="1" applyBorder="1" applyAlignment="1">
      <alignment horizontal="right" vertical="top" wrapText="1"/>
    </xf>
    <xf numFmtId="189" fontId="18" fillId="33" borderId="10" xfId="0" applyNumberFormat="1" applyFont="1" applyFill="1" applyBorder="1" applyAlignment="1">
      <alignment horizontal="right" vertical="top" wrapText="1"/>
    </xf>
    <xf numFmtId="0" fontId="18" fillId="33" borderId="10" xfId="0" applyFont="1" applyFill="1" applyBorder="1" applyAlignment="1">
      <alignment horizontal="right" vertical="top" wrapText="1"/>
    </xf>
    <xf numFmtId="190" fontId="18" fillId="33" borderId="10" xfId="0" applyNumberFormat="1" applyFont="1" applyFill="1" applyBorder="1" applyAlignment="1">
      <alignment horizontal="right" vertical="top" wrapText="1"/>
    </xf>
    <xf numFmtId="0" fontId="17" fillId="33" borderId="10" xfId="0" applyFont="1" applyFill="1" applyBorder="1" applyAlignment="1">
      <alignment horizontal="right" vertical="top" wrapText="1"/>
    </xf>
    <xf numFmtId="190" fontId="17" fillId="33" borderId="10" xfId="0" applyNumberFormat="1" applyFont="1" applyFill="1" applyBorder="1" applyAlignment="1">
      <alignment horizontal="right" vertical="top" wrapText="1"/>
    </xf>
    <xf numFmtId="191" fontId="17" fillId="33" borderId="10" xfId="0" applyNumberFormat="1" applyFont="1" applyFill="1" applyBorder="1" applyAlignment="1">
      <alignment horizontal="right" vertical="top" wrapText="1"/>
    </xf>
    <xf numFmtId="191" fontId="18" fillId="33" borderId="10" xfId="0" applyNumberFormat="1" applyFont="1" applyFill="1" applyBorder="1" applyAlignment="1">
      <alignment horizontal="right" vertical="top" wrapText="1"/>
    </xf>
    <xf numFmtId="1" fontId="18" fillId="33" borderId="10" xfId="0" applyNumberFormat="1" applyFont="1" applyFill="1" applyBorder="1" applyAlignment="1">
      <alignment horizontal="right" vertical="top" wrapText="1"/>
    </xf>
    <xf numFmtId="0" fontId="17" fillId="33" borderId="10" xfId="0" applyFont="1" applyFill="1" applyBorder="1" applyAlignment="1">
      <alignment horizontal="right" vertical="top" wrapText="1"/>
    </xf>
    <xf numFmtId="192" fontId="18" fillId="33" borderId="10" xfId="0" applyNumberFormat="1" applyFont="1" applyFill="1" applyBorder="1" applyAlignment="1">
      <alignment horizontal="right" vertical="top" wrapText="1"/>
    </xf>
    <xf numFmtId="194" fontId="18" fillId="33" borderId="10" xfId="0" applyNumberFormat="1" applyFont="1" applyFill="1" applyBorder="1" applyAlignment="1">
      <alignment horizontal="right" vertical="top" wrapText="1"/>
    </xf>
    <xf numFmtId="193" fontId="18" fillId="33" borderId="10" xfId="0" applyNumberFormat="1" applyFont="1" applyFill="1" applyBorder="1" applyAlignment="1">
      <alignment horizontal="right" vertical="top" wrapText="1"/>
    </xf>
    <xf numFmtId="0" fontId="5" fillId="32" borderId="0" xfId="0" applyFont="1" applyFill="1" applyBorder="1" applyAlignment="1">
      <alignment vertical="center"/>
    </xf>
    <xf numFmtId="0" fontId="25" fillId="32" borderId="0" xfId="0" applyFont="1" applyFill="1" applyBorder="1" applyAlignment="1">
      <alignment vertical="center"/>
    </xf>
    <xf numFmtId="0" fontId="6" fillId="32" borderId="0" xfId="0" applyFont="1" applyFill="1" applyBorder="1" applyAlignment="1">
      <alignment horizontal="left" vertical="center" wrapText="1"/>
    </xf>
    <xf numFmtId="0" fontId="0" fillId="32" borderId="0" xfId="0" applyFont="1" applyFill="1" applyBorder="1" applyAlignment="1">
      <alignment horizontal="center" vertical="center" wrapText="1"/>
    </xf>
    <xf numFmtId="189" fontId="0" fillId="33" borderId="0" xfId="0" applyNumberFormat="1" applyFont="1" applyFill="1" applyBorder="1" applyAlignment="1">
      <alignment horizontal="center" vertical="center" wrapText="1"/>
    </xf>
    <xf numFmtId="0" fontId="0" fillId="32" borderId="0" xfId="0" applyFont="1" applyFill="1" applyBorder="1" applyAlignment="1">
      <alignment horizontal="center" vertical="center"/>
    </xf>
    <xf numFmtId="190" fontId="0" fillId="33" borderId="10" xfId="0" applyNumberFormat="1" applyFont="1" applyFill="1" applyBorder="1" applyAlignment="1">
      <alignment horizontal="center" vertical="center" wrapText="1"/>
    </xf>
    <xf numFmtId="194" fontId="6" fillId="33" borderId="10" xfId="0" applyNumberFormat="1" applyFont="1" applyFill="1" applyBorder="1" applyAlignment="1">
      <alignment horizontal="center" vertical="center" wrapText="1"/>
    </xf>
    <xf numFmtId="4" fontId="34" fillId="33" borderId="10" xfId="66" applyFont="1" applyFill="1" applyBorder="1" applyAlignment="1">
      <alignment horizontal="right" vertical="center"/>
      <protection/>
    </xf>
    <xf numFmtId="0" fontId="0" fillId="32" borderId="0" xfId="0" applyFont="1" applyFill="1" applyAlignment="1">
      <alignment shrinkToFit="1"/>
    </xf>
    <xf numFmtId="0" fontId="5" fillId="32" borderId="10" xfId="0" applyFont="1" applyFill="1" applyBorder="1" applyAlignment="1">
      <alignment horizontal="center" vertical="top" wrapText="1"/>
    </xf>
    <xf numFmtId="0" fontId="4" fillId="32" borderId="10" xfId="0" applyFont="1" applyFill="1" applyBorder="1" applyAlignment="1">
      <alignment horizontal="center" vertical="top" wrapText="1"/>
    </xf>
    <xf numFmtId="0" fontId="4" fillId="32" borderId="10" xfId="0" applyFont="1" applyFill="1" applyBorder="1" applyAlignment="1">
      <alignment horizontal="left" vertical="top" wrapText="1"/>
    </xf>
    <xf numFmtId="0" fontId="0" fillId="33" borderId="10" xfId="0" applyFont="1" applyFill="1" applyBorder="1" applyAlignment="1">
      <alignment horizontal="center" vertical="top" wrapText="1"/>
    </xf>
    <xf numFmtId="0" fontId="32" fillId="32"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0" fillId="33" borderId="10" xfId="0" applyFont="1" applyFill="1" applyBorder="1" applyAlignment="1">
      <alignment/>
    </xf>
    <xf numFmtId="188" fontId="0" fillId="33" borderId="10" xfId="0" applyNumberFormat="1" applyFont="1" applyFill="1" applyBorder="1" applyAlignment="1">
      <alignment horizontal="center" vertical="top" wrapText="1"/>
    </xf>
    <xf numFmtId="3" fontId="34" fillId="33" borderId="10" xfId="0" applyNumberFormat="1" applyFont="1" applyFill="1" applyBorder="1" applyAlignment="1">
      <alignment horizontal="center" vertical="top" wrapText="1"/>
    </xf>
    <xf numFmtId="3" fontId="32" fillId="33" borderId="10" xfId="0" applyNumberFormat="1" applyFont="1" applyFill="1" applyBorder="1" applyAlignment="1">
      <alignment horizontal="center" vertical="top" wrapText="1"/>
    </xf>
    <xf numFmtId="188" fontId="4" fillId="33" borderId="10" xfId="0" applyNumberFormat="1" applyFont="1" applyFill="1" applyBorder="1" applyAlignment="1">
      <alignment horizontal="center" vertical="top" wrapText="1"/>
    </xf>
    <xf numFmtId="198" fontId="0" fillId="33" borderId="10" xfId="0" applyNumberFormat="1" applyFont="1" applyFill="1" applyBorder="1" applyAlignment="1">
      <alignment horizontal="center" vertical="top" wrapText="1"/>
    </xf>
    <xf numFmtId="189" fontId="18" fillId="33" borderId="10" xfId="0" applyNumberFormat="1" applyFont="1" applyFill="1" applyBorder="1" applyAlignment="1">
      <alignment horizontal="center" vertical="center" wrapText="1"/>
    </xf>
    <xf numFmtId="191" fontId="34" fillId="33" borderId="10" xfId="0" applyNumberFormat="1" applyFont="1" applyFill="1" applyBorder="1" applyAlignment="1">
      <alignment horizontal="center" vertical="top" wrapText="1"/>
    </xf>
    <xf numFmtId="191" fontId="32" fillId="33" borderId="10" xfId="0" applyNumberFormat="1" applyFont="1" applyFill="1" applyBorder="1" applyAlignment="1">
      <alignment horizontal="center" vertical="top" wrapText="1"/>
    </xf>
    <xf numFmtId="0" fontId="18" fillId="32" borderId="0" xfId="0" applyFont="1" applyFill="1" applyBorder="1" applyAlignment="1">
      <alignment horizontal="center" vertical="center"/>
    </xf>
    <xf numFmtId="0" fontId="6" fillId="0" borderId="0" xfId="0" applyFont="1" applyAlignment="1">
      <alignment/>
    </xf>
    <xf numFmtId="0" fontId="18" fillId="32" borderId="10" xfId="0" applyFont="1" applyFill="1" applyBorder="1" applyAlignment="1">
      <alignment horizontal="center" vertical="center" wrapText="1"/>
    </xf>
    <xf numFmtId="0" fontId="0" fillId="32" borderId="10" xfId="0" applyFill="1" applyBorder="1" applyAlignment="1">
      <alignment horizontal="left" vertical="center" wrapText="1"/>
    </xf>
    <xf numFmtId="197" fontId="32" fillId="33" borderId="10" xfId="0" applyNumberFormat="1" applyFont="1" applyFill="1" applyBorder="1" applyAlignment="1">
      <alignment horizontal="center" vertical="top" wrapText="1"/>
    </xf>
    <xf numFmtId="190" fontId="0" fillId="33" borderId="10" xfId="0" applyNumberFormat="1" applyFont="1" applyFill="1" applyBorder="1" applyAlignment="1">
      <alignment horizontal="right" vertical="top" wrapText="1"/>
    </xf>
    <xf numFmtId="190" fontId="0" fillId="33" borderId="10" xfId="0" applyNumberFormat="1" applyFont="1" applyFill="1" applyBorder="1" applyAlignment="1">
      <alignment horizontal="right" vertical="top" wrapText="1"/>
    </xf>
    <xf numFmtId="199" fontId="34" fillId="33" borderId="10" xfId="66" applyNumberFormat="1" applyFont="1" applyFill="1" applyBorder="1" applyAlignment="1">
      <alignment horizontal="right" vertical="center"/>
      <protection/>
    </xf>
    <xf numFmtId="195" fontId="34" fillId="33" borderId="10" xfId="66" applyNumberFormat="1" applyFont="1" applyFill="1" applyBorder="1" applyAlignment="1">
      <alignment horizontal="right" vertical="center"/>
      <protection/>
    </xf>
    <xf numFmtId="195" fontId="0" fillId="33" borderId="10" xfId="0" applyNumberFormat="1" applyFont="1" applyFill="1" applyBorder="1" applyAlignment="1">
      <alignment horizontal="center" vertical="top" wrapText="1"/>
    </xf>
    <xf numFmtId="200" fontId="0" fillId="33" borderId="10" xfId="0" applyNumberFormat="1" applyFont="1" applyFill="1" applyBorder="1" applyAlignment="1">
      <alignment horizontal="center" vertical="top" wrapText="1"/>
    </xf>
    <xf numFmtId="195" fontId="0" fillId="33" borderId="10" xfId="0" applyNumberFormat="1" applyFont="1" applyFill="1" applyBorder="1" applyAlignment="1">
      <alignment/>
    </xf>
    <xf numFmtId="199" fontId="0" fillId="33" borderId="10" xfId="0" applyNumberFormat="1" applyFont="1" applyFill="1" applyBorder="1" applyAlignment="1">
      <alignment/>
    </xf>
    <xf numFmtId="203" fontId="0" fillId="33" borderId="10" xfId="0" applyNumberFormat="1" applyFont="1" applyFill="1" applyBorder="1" applyAlignment="1">
      <alignment horizontal="center" vertical="top" wrapText="1"/>
    </xf>
    <xf numFmtId="0" fontId="11" fillId="32" borderId="0" xfId="0" applyFont="1" applyFill="1" applyAlignment="1">
      <alignment horizontal="center"/>
    </xf>
    <xf numFmtId="0" fontId="14" fillId="32" borderId="0" xfId="0" applyFont="1" applyFill="1" applyAlignment="1">
      <alignment horizontal="center"/>
    </xf>
    <xf numFmtId="0" fontId="21" fillId="32" borderId="0" xfId="0" applyFont="1" applyFill="1" applyAlignment="1">
      <alignment horizontal="center"/>
    </xf>
    <xf numFmtId="0" fontId="0" fillId="33" borderId="0" xfId="0" applyFill="1" applyAlignment="1">
      <alignment horizontal="center"/>
    </xf>
    <xf numFmtId="0" fontId="11" fillId="32" borderId="0" xfId="0" applyFont="1" applyFill="1" applyAlignment="1">
      <alignment horizontal="center"/>
    </xf>
    <xf numFmtId="0" fontId="22" fillId="32" borderId="0" xfId="0" applyFont="1" applyFill="1" applyAlignment="1">
      <alignment horizontal="center"/>
    </xf>
    <xf numFmtId="0" fontId="23" fillId="32" borderId="0" xfId="0" applyFont="1" applyFill="1" applyAlignment="1">
      <alignment horizontal="center"/>
    </xf>
    <xf numFmtId="0" fontId="18" fillId="32" borderId="10" xfId="0" applyFont="1" applyFill="1" applyBorder="1" applyAlignment="1">
      <alignment horizontal="left" vertical="center" wrapText="1"/>
    </xf>
    <xf numFmtId="0" fontId="0" fillId="33" borderId="10" xfId="0" applyFill="1" applyBorder="1" applyAlignment="1">
      <alignment horizontal="left" vertical="top" wrapText="1"/>
    </xf>
    <xf numFmtId="0" fontId="0" fillId="33" borderId="10" xfId="0" applyFont="1" applyFill="1" applyBorder="1" applyAlignment="1">
      <alignment horizontal="left" vertical="top" wrapText="1"/>
    </xf>
    <xf numFmtId="0" fontId="18" fillId="32" borderId="10"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0" fillId="33" borderId="12" xfId="0" applyFill="1" applyBorder="1" applyAlignment="1">
      <alignment horizontal="left" vertical="top" wrapText="1"/>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4" xfId="0" applyFont="1" applyFill="1" applyBorder="1" applyAlignment="1">
      <alignment horizontal="left" vertical="top" wrapText="1"/>
    </xf>
    <xf numFmtId="0" fontId="16" fillId="32" borderId="10" xfId="0" applyFont="1" applyFill="1" applyBorder="1" applyAlignment="1">
      <alignment horizontal="center" vertical="center" wrapText="1"/>
    </xf>
    <xf numFmtId="0" fontId="1" fillId="32" borderId="0" xfId="0" applyFont="1" applyFill="1" applyAlignment="1">
      <alignment horizontal="center"/>
    </xf>
    <xf numFmtId="0" fontId="24" fillId="32" borderId="0" xfId="0" applyFont="1" applyFill="1" applyAlignment="1">
      <alignment horizontal="center"/>
    </xf>
    <xf numFmtId="0" fontId="0" fillId="33" borderId="13" xfId="0" applyFont="1" applyFill="1" applyBorder="1" applyAlignment="1">
      <alignment horizontal="left" vertical="top" wrapText="1"/>
    </xf>
    <xf numFmtId="0" fontId="0" fillId="33" borderId="14" xfId="0" applyFont="1" applyFill="1" applyBorder="1" applyAlignment="1">
      <alignment horizontal="left" vertical="top" wrapText="1"/>
    </xf>
    <xf numFmtId="0" fontId="16" fillId="32" borderId="12" xfId="0" applyFont="1" applyFill="1" applyBorder="1" applyAlignment="1">
      <alignment horizontal="left" vertical="center" wrapText="1"/>
    </xf>
    <xf numFmtId="0" fontId="16" fillId="32" borderId="13" xfId="0" applyFont="1" applyFill="1" applyBorder="1" applyAlignment="1">
      <alignment horizontal="left" vertical="center" wrapText="1"/>
    </xf>
    <xf numFmtId="0" fontId="16" fillId="32" borderId="14" xfId="0" applyFont="1" applyFill="1" applyBorder="1" applyAlignment="1">
      <alignment horizontal="left" vertical="center" wrapText="1"/>
    </xf>
    <xf numFmtId="0" fontId="18" fillId="32" borderId="10" xfId="0" applyFont="1" applyFill="1" applyBorder="1" applyAlignment="1">
      <alignment horizontal="center"/>
    </xf>
    <xf numFmtId="0" fontId="18" fillId="32" borderId="13" xfId="0" applyFont="1" applyFill="1" applyBorder="1" applyAlignment="1">
      <alignment horizontal="left" vertical="center" wrapText="1"/>
    </xf>
    <xf numFmtId="0" fontId="18" fillId="32" borderId="14" xfId="0" applyFont="1" applyFill="1" applyBorder="1" applyAlignment="1">
      <alignment horizontal="left" vertical="center" wrapText="1"/>
    </xf>
    <xf numFmtId="0" fontId="18" fillId="32" borderId="12" xfId="0" applyFont="1" applyFill="1" applyBorder="1" applyAlignment="1">
      <alignment horizontal="center"/>
    </xf>
    <xf numFmtId="0" fontId="18" fillId="32" borderId="13" xfId="0" applyFont="1" applyFill="1" applyBorder="1" applyAlignment="1">
      <alignment horizontal="center"/>
    </xf>
    <xf numFmtId="0" fontId="18" fillId="32" borderId="14" xfId="0" applyFont="1" applyFill="1" applyBorder="1" applyAlignment="1">
      <alignment horizontal="center"/>
    </xf>
    <xf numFmtId="0" fontId="0" fillId="32" borderId="0" xfId="0" applyFont="1" applyFill="1" applyAlignment="1">
      <alignment wrapText="1"/>
    </xf>
    <xf numFmtId="0" fontId="0" fillId="32" borderId="0" xfId="0" applyFill="1" applyBorder="1" applyAlignment="1">
      <alignment wrapText="1"/>
    </xf>
    <xf numFmtId="0" fontId="0" fillId="32" borderId="0" xfId="0" applyFont="1" applyFill="1" applyBorder="1" applyAlignment="1">
      <alignment wrapText="1"/>
    </xf>
    <xf numFmtId="0" fontId="0" fillId="32" borderId="0" xfId="0" applyFill="1" applyAlignment="1">
      <alignment wrapText="1"/>
    </xf>
    <xf numFmtId="0" fontId="4" fillId="32" borderId="0" xfId="0" applyFont="1" applyFill="1" applyBorder="1" applyAlignment="1">
      <alignment horizontal="left" vertical="center" wrapText="1"/>
    </xf>
    <xf numFmtId="0" fontId="6" fillId="32" borderId="0" xfId="0" applyFont="1" applyFill="1" applyAlignment="1">
      <alignment wrapText="1"/>
    </xf>
    <xf numFmtId="0" fontId="4" fillId="32" borderId="0" xfId="0" applyFont="1" applyFill="1" applyBorder="1" applyAlignment="1">
      <alignment horizontal="left" vertical="center"/>
    </xf>
    <xf numFmtId="0" fontId="4" fillId="32" borderId="0" xfId="0" applyNumberFormat="1" applyFont="1" applyFill="1" applyBorder="1" applyAlignment="1" applyProtection="1">
      <alignment horizontal="left" vertical="center" wrapText="1"/>
      <protection locked="0"/>
    </xf>
    <xf numFmtId="0" fontId="18" fillId="34" borderId="10" xfId="0" applyFont="1" applyFill="1" applyBorder="1" applyAlignment="1">
      <alignment horizontal="center" vertical="center" wrapText="1"/>
    </xf>
    <xf numFmtId="0" fontId="17" fillId="33" borderId="0" xfId="0" applyFont="1" applyFill="1" applyAlignment="1">
      <alignment horizontal="center" wrapText="1"/>
    </xf>
    <xf numFmtId="0" fontId="17" fillId="32" borderId="10" xfId="0" applyFont="1" applyFill="1" applyBorder="1" applyAlignment="1">
      <alignment horizontal="center" vertical="top" wrapText="1"/>
    </xf>
    <xf numFmtId="0" fontId="18" fillId="32" borderId="10" xfId="0" applyFont="1" applyFill="1" applyBorder="1" applyAlignment="1">
      <alignment horizontal="center" vertical="top" wrapText="1"/>
    </xf>
    <xf numFmtId="0" fontId="18" fillId="34" borderId="10" xfId="0" applyFont="1" applyFill="1" applyBorder="1" applyAlignment="1">
      <alignment horizontal="left" vertical="center" wrapText="1"/>
    </xf>
    <xf numFmtId="0" fontId="0" fillId="32" borderId="0" xfId="0" applyFont="1" applyFill="1" applyAlignment="1">
      <alignment/>
    </xf>
    <xf numFmtId="0" fontId="9" fillId="32" borderId="0" xfId="53" applyFill="1" applyAlignment="1" applyProtection="1">
      <alignment/>
      <protection/>
    </xf>
    <xf numFmtId="0" fontId="0" fillId="32" borderId="0" xfId="0" applyFill="1" applyAlignment="1">
      <alignment/>
    </xf>
    <xf numFmtId="0" fontId="24" fillId="32" borderId="0" xfId="0" applyFont="1" applyFill="1" applyAlignment="1">
      <alignment wrapText="1"/>
    </xf>
    <xf numFmtId="0" fontId="4" fillId="32" borderId="0" xfId="0" applyFont="1" applyFill="1" applyAlignment="1">
      <alignment/>
    </xf>
    <xf numFmtId="0" fontId="6" fillId="32" borderId="0" xfId="0" applyFont="1" applyFill="1" applyAlignment="1">
      <alignment/>
    </xf>
    <xf numFmtId="0" fontId="31" fillId="32" borderId="0" xfId="0" applyFont="1" applyFill="1" applyAlignment="1">
      <alignment wrapText="1"/>
    </xf>
    <xf numFmtId="0" fontId="4" fillId="32" borderId="0" xfId="0" applyFont="1" applyFill="1" applyAlignment="1">
      <alignment horizontal="justify"/>
    </xf>
    <xf numFmtId="0" fontId="6" fillId="32" borderId="0" xfId="0" applyFont="1" applyFill="1" applyBorder="1" applyAlignment="1">
      <alignment vertical="center" wrapText="1"/>
    </xf>
    <xf numFmtId="0" fontId="0" fillId="32" borderId="0" xfId="0" applyFont="1" applyFill="1" applyBorder="1" applyAlignment="1">
      <alignment/>
    </xf>
    <xf numFmtId="0" fontId="5" fillId="32" borderId="15" xfId="0" applyFont="1" applyFill="1" applyBorder="1" applyAlignment="1">
      <alignment horizontal="justify"/>
    </xf>
    <xf numFmtId="0" fontId="24" fillId="33" borderId="0" xfId="0" applyFont="1" applyFill="1" applyAlignment="1">
      <alignment horizontal="center"/>
    </xf>
    <xf numFmtId="0" fontId="5" fillId="32" borderId="10" xfId="0" applyFont="1" applyFill="1" applyBorder="1" applyAlignment="1">
      <alignment horizontal="center" vertical="top" wrapText="1"/>
    </xf>
    <xf numFmtId="0" fontId="4" fillId="32" borderId="10" xfId="0" applyFont="1" applyFill="1" applyBorder="1" applyAlignment="1">
      <alignment horizontal="center" vertical="top" wrapText="1"/>
    </xf>
    <xf numFmtId="0" fontId="5" fillId="32" borderId="12" xfId="0" applyFont="1" applyFill="1" applyBorder="1" applyAlignment="1">
      <alignment horizontal="left" vertical="top" wrapText="1"/>
    </xf>
    <xf numFmtId="0" fontId="5" fillId="32" borderId="13" xfId="0" applyFont="1" applyFill="1" applyBorder="1" applyAlignment="1">
      <alignment horizontal="left" vertical="top" wrapText="1"/>
    </xf>
    <xf numFmtId="0" fontId="5" fillId="32" borderId="14"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6"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6" fillId="32" borderId="0" xfId="0" applyFont="1" applyFill="1" applyBorder="1" applyAlignment="1">
      <alignment horizontal="left"/>
    </xf>
    <xf numFmtId="0" fontId="26" fillId="32" borderId="0" xfId="0" applyFont="1" applyFill="1" applyBorder="1" applyAlignment="1">
      <alignment horizontal="left"/>
    </xf>
    <xf numFmtId="0" fontId="0" fillId="32" borderId="0" xfId="0" applyFill="1" applyBorder="1" applyAlignment="1">
      <alignment horizontal="left" wrapText="1"/>
    </xf>
    <xf numFmtId="0" fontId="6" fillId="32" borderId="0" xfId="0" applyFont="1" applyFill="1" applyBorder="1" applyAlignment="1">
      <alignment horizontal="left" wrapText="1"/>
    </xf>
    <xf numFmtId="0" fontId="6" fillId="33" borderId="10" xfId="0" applyFont="1" applyFill="1" applyBorder="1" applyAlignment="1">
      <alignment horizontal="center" wrapText="1"/>
    </xf>
    <xf numFmtId="0" fontId="0" fillId="33" borderId="10" xfId="0" applyFont="1" applyFill="1" applyBorder="1" applyAlignment="1">
      <alignment horizontal="center" vertical="top" wrapText="1"/>
    </xf>
    <xf numFmtId="0" fontId="31" fillId="32" borderId="10" xfId="0" applyFont="1" applyFill="1" applyBorder="1" applyAlignment="1">
      <alignment horizontal="center" vertical="top" wrapText="1"/>
    </xf>
    <xf numFmtId="0" fontId="0" fillId="32" borderId="0" xfId="0" applyFont="1" applyFill="1" applyBorder="1" applyAlignment="1">
      <alignment horizontal="left"/>
    </xf>
    <xf numFmtId="0" fontId="18" fillId="32" borderId="0" xfId="0" applyFont="1" applyFill="1" applyBorder="1" applyAlignment="1">
      <alignment horizontal="left"/>
    </xf>
    <xf numFmtId="0" fontId="6" fillId="32" borderId="0" xfId="0" applyFont="1" applyFill="1" applyBorder="1" applyAlignment="1">
      <alignment horizontal="justify"/>
    </xf>
    <xf numFmtId="0" fontId="18" fillId="32" borderId="0" xfId="0" applyFont="1" applyFill="1" applyBorder="1" applyAlignment="1">
      <alignment horizontal="justify"/>
    </xf>
    <xf numFmtId="0" fontId="27" fillId="32" borderId="0" xfId="0" applyFont="1" applyFill="1" applyBorder="1" applyAlignment="1">
      <alignment horizontal="left" wrapText="1"/>
    </xf>
    <xf numFmtId="0" fontId="4" fillId="32" borderId="0" xfId="0" applyFont="1" applyFill="1" applyAlignment="1">
      <alignment horizontal="left" wrapText="1"/>
    </xf>
    <xf numFmtId="0" fontId="5" fillId="32" borderId="0" xfId="0" applyFont="1" applyFill="1" applyBorder="1" applyAlignment="1">
      <alignment horizontal="left" vertical="center" wrapText="1"/>
    </xf>
    <xf numFmtId="0" fontId="4" fillId="32" borderId="10" xfId="0" applyFont="1" applyFill="1" applyBorder="1" applyAlignment="1">
      <alignment horizontal="center" vertical="top" wrapText="1"/>
    </xf>
    <xf numFmtId="0" fontId="6" fillId="32" borderId="0" xfId="0" applyFont="1" applyFill="1" applyBorder="1" applyAlignment="1">
      <alignment horizontal="left" vertical="center" wrapText="1"/>
    </xf>
    <xf numFmtId="0" fontId="4" fillId="32" borderId="0" xfId="0" applyFont="1" applyFill="1" applyAlignment="1">
      <alignment horizontal="justify"/>
    </xf>
    <xf numFmtId="0" fontId="0" fillId="0" borderId="0" xfId="0" applyAlignment="1">
      <alignment/>
    </xf>
    <xf numFmtId="0" fontId="24" fillId="33" borderId="0" xfId="0" applyFont="1" applyFill="1" applyAlignment="1">
      <alignment horizontal="center" wrapText="1"/>
    </xf>
    <xf numFmtId="0" fontId="17" fillId="32" borderId="0" xfId="0" applyFont="1" applyFill="1" applyBorder="1" applyAlignment="1">
      <alignment horizontal="left" vertical="center"/>
    </xf>
    <xf numFmtId="0" fontId="26" fillId="32" borderId="0" xfId="0" applyFont="1" applyFill="1" applyBorder="1" applyAlignment="1">
      <alignment horizontal="left" vertical="center"/>
    </xf>
    <xf numFmtId="0" fontId="18" fillId="32" borderId="0" xfId="0" applyFont="1" applyFill="1" applyBorder="1" applyAlignment="1">
      <alignment horizontal="left" vertical="center" wrapText="1"/>
    </xf>
    <xf numFmtId="0" fontId="4" fillId="32" borderId="0" xfId="0" applyFont="1" applyFill="1" applyAlignment="1">
      <alignment horizontal="justify" wrapText="1"/>
    </xf>
    <xf numFmtId="0" fontId="18" fillId="32" borderId="0" xfId="0" applyFont="1" applyFill="1" applyAlignment="1">
      <alignment horizontal="justify"/>
    </xf>
    <xf numFmtId="0" fontId="18" fillId="0" borderId="0" xfId="0" applyFont="1" applyAlignment="1">
      <alignment/>
    </xf>
    <xf numFmtId="0" fontId="0" fillId="32"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3" xfId="63"/>
    <cellStyle name="Обычный 4" xfId="64"/>
    <cellStyle name="Обычный 6" xfId="65"/>
    <cellStyle name="Обычный_CRF2002 (1)" xfId="66"/>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nfccc.int/national_reports/annex_i_natcom/submitted_natcom/items/4903.php" TargetMode="External" /><Relationship Id="rId2" Type="http://schemas.openxmlformats.org/officeDocument/2006/relationships/hyperlink" Target="http://unfccc.int/national_reports/non-annex_i_natcom/items/2979.php" TargetMode="External" /><Relationship Id="rId3" Type="http://schemas.openxmlformats.org/officeDocument/2006/relationships/hyperlink" Target="http://www.ipcc-nggip.iges.or.jp/public/2006gl/index.html"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zoomScalePageLayoutView="0" workbookViewId="0" topLeftCell="A1">
      <selection activeCell="D23" sqref="D23"/>
    </sheetView>
  </sheetViews>
  <sheetFormatPr defaultColWidth="9.140625" defaultRowHeight="15"/>
  <cols>
    <col min="1" max="16384" width="9.140625" style="2" customWidth="1"/>
  </cols>
  <sheetData>
    <row r="1" ht="15.75">
      <c r="A1" s="1"/>
    </row>
    <row r="2" ht="15.75">
      <c r="A2" s="1"/>
    </row>
    <row r="3" ht="15.75">
      <c r="A3" s="1"/>
    </row>
    <row r="4" spans="1:15" ht="18.75">
      <c r="A4" s="157" t="s">
        <v>10</v>
      </c>
      <c r="B4" s="157"/>
      <c r="C4" s="157"/>
      <c r="D4" s="157"/>
      <c r="E4" s="157"/>
      <c r="F4" s="157"/>
      <c r="G4" s="157"/>
      <c r="H4" s="157"/>
      <c r="I4" s="157"/>
      <c r="J4" s="157"/>
      <c r="K4" s="157"/>
      <c r="L4" s="157"/>
      <c r="M4" s="157"/>
      <c r="N4" s="157"/>
      <c r="O4" s="157"/>
    </row>
    <row r="5" ht="15.75">
      <c r="A5" s="3"/>
    </row>
    <row r="6" spans="1:15" ht="15.75">
      <c r="A6" s="156" t="s">
        <v>11</v>
      </c>
      <c r="B6" s="156"/>
      <c r="C6" s="156"/>
      <c r="D6" s="156"/>
      <c r="E6" s="156"/>
      <c r="F6" s="156"/>
      <c r="G6" s="156"/>
      <c r="H6" s="156"/>
      <c r="I6" s="156"/>
      <c r="J6" s="156"/>
      <c r="K6" s="156"/>
      <c r="L6" s="156"/>
      <c r="M6" s="156"/>
      <c r="N6" s="156"/>
      <c r="O6" s="156"/>
    </row>
    <row r="7" spans="1:15" ht="15.75">
      <c r="A7" s="156" t="s">
        <v>12</v>
      </c>
      <c r="B7" s="156"/>
      <c r="C7" s="156"/>
      <c r="D7" s="156"/>
      <c r="E7" s="156"/>
      <c r="F7" s="156"/>
      <c r="G7" s="156"/>
      <c r="H7" s="156"/>
      <c r="I7" s="156"/>
      <c r="J7" s="156"/>
      <c r="K7" s="156"/>
      <c r="L7" s="156"/>
      <c r="M7" s="156"/>
      <c r="N7" s="156"/>
      <c r="O7" s="156"/>
    </row>
    <row r="8" ht="15.75">
      <c r="A8" s="1"/>
    </row>
    <row r="9" spans="1:15" ht="15.75">
      <c r="A9" s="160" t="s">
        <v>13</v>
      </c>
      <c r="B9" s="160"/>
      <c r="C9" s="160"/>
      <c r="D9" s="160"/>
      <c r="E9" s="160"/>
      <c r="F9" s="160"/>
      <c r="G9" s="160"/>
      <c r="H9" s="160"/>
      <c r="I9" s="160"/>
      <c r="J9" s="160"/>
      <c r="K9" s="160"/>
      <c r="L9" s="160"/>
      <c r="M9" s="160"/>
      <c r="N9" s="160"/>
      <c r="O9" s="160"/>
    </row>
    <row r="10" ht="15.75">
      <c r="A10" s="3"/>
    </row>
    <row r="11" ht="15.75">
      <c r="A11" s="3"/>
    </row>
    <row r="12" spans="1:15" ht="15.75">
      <c r="A12" s="162" t="s">
        <v>16</v>
      </c>
      <c r="B12" s="162"/>
      <c r="C12" s="162"/>
      <c r="D12" s="162"/>
      <c r="E12" s="162"/>
      <c r="F12" s="162"/>
      <c r="G12" s="162"/>
      <c r="H12" s="162"/>
      <c r="I12" s="162"/>
      <c r="J12" s="162"/>
      <c r="K12" s="162"/>
      <c r="L12" s="162"/>
      <c r="M12" s="162"/>
      <c r="N12" s="162"/>
      <c r="O12" s="162"/>
    </row>
    <row r="13" spans="1:15" ht="15.75">
      <c r="A13" s="161" t="s">
        <v>17</v>
      </c>
      <c r="B13" s="161"/>
      <c r="C13" s="161"/>
      <c r="D13" s="161"/>
      <c r="E13" s="161"/>
      <c r="F13" s="161"/>
      <c r="G13" s="161"/>
      <c r="H13" s="161"/>
      <c r="I13" s="161"/>
      <c r="J13" s="161"/>
      <c r="K13" s="161"/>
      <c r="L13" s="161"/>
      <c r="M13" s="161"/>
      <c r="N13" s="161"/>
      <c r="O13" s="161"/>
    </row>
    <row r="14" ht="15.75">
      <c r="A14" s="4"/>
    </row>
    <row r="15" ht="20.25">
      <c r="A15" s="5"/>
    </row>
    <row r="16" ht="18.75">
      <c r="A16" s="6"/>
    </row>
    <row r="17" spans="1:15" ht="15.75">
      <c r="A17" s="160" t="s">
        <v>14</v>
      </c>
      <c r="B17" s="160"/>
      <c r="C17" s="160"/>
      <c r="D17" s="160"/>
      <c r="E17" s="160"/>
      <c r="F17" s="160"/>
      <c r="G17" s="160"/>
      <c r="H17" s="160"/>
      <c r="I17" s="160"/>
      <c r="J17" s="160"/>
      <c r="K17" s="160"/>
      <c r="L17" s="160"/>
      <c r="M17" s="160"/>
      <c r="N17" s="160"/>
      <c r="O17" s="160"/>
    </row>
    <row r="18" ht="15.75">
      <c r="A18" s="1"/>
    </row>
    <row r="19" spans="1:15" ht="15">
      <c r="A19" s="159" t="s">
        <v>173</v>
      </c>
      <c r="B19" s="159"/>
      <c r="C19" s="159"/>
      <c r="D19" s="159"/>
      <c r="E19" s="159"/>
      <c r="F19" s="159"/>
      <c r="G19" s="159"/>
      <c r="H19" s="159"/>
      <c r="I19" s="159"/>
      <c r="J19" s="159"/>
      <c r="K19" s="159"/>
      <c r="L19" s="159"/>
      <c r="M19" s="159"/>
      <c r="N19" s="159"/>
      <c r="O19" s="159"/>
    </row>
    <row r="20" spans="1:15" ht="15">
      <c r="A20" s="159" t="s">
        <v>345</v>
      </c>
      <c r="B20" s="159"/>
      <c r="C20" s="159"/>
      <c r="D20" s="159"/>
      <c r="E20" s="159"/>
      <c r="F20" s="159"/>
      <c r="G20" s="159"/>
      <c r="H20" s="159"/>
      <c r="I20" s="159"/>
      <c r="J20" s="159"/>
      <c r="K20" s="159"/>
      <c r="L20" s="159"/>
      <c r="M20" s="159"/>
      <c r="N20" s="159"/>
      <c r="O20" s="159"/>
    </row>
    <row r="21" ht="15">
      <c r="A21" s="7"/>
    </row>
    <row r="22" spans="1:15" ht="15">
      <c r="A22" s="158" t="s">
        <v>15</v>
      </c>
      <c r="B22" s="158"/>
      <c r="C22" s="158"/>
      <c r="D22" s="158"/>
      <c r="E22" s="158"/>
      <c r="F22" s="158"/>
      <c r="G22" s="158"/>
      <c r="H22" s="158"/>
      <c r="I22" s="158"/>
      <c r="J22" s="158"/>
      <c r="K22" s="158"/>
      <c r="L22" s="158"/>
      <c r="M22" s="158"/>
      <c r="N22" s="158"/>
      <c r="O22" s="158"/>
    </row>
  </sheetData>
  <sheetProtection/>
  <mergeCells count="10">
    <mergeCell ref="A7:O7"/>
    <mergeCell ref="A4:O4"/>
    <mergeCell ref="A6:O6"/>
    <mergeCell ref="A22:O22"/>
    <mergeCell ref="A20:O20"/>
    <mergeCell ref="A19:O19"/>
    <mergeCell ref="A17:O17"/>
    <mergeCell ref="A13:O13"/>
    <mergeCell ref="A12:O12"/>
    <mergeCell ref="A9:O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R25"/>
  <sheetViews>
    <sheetView zoomScale="75" zoomScaleNormal="75" zoomScalePageLayoutView="0" workbookViewId="0" topLeftCell="A1">
      <selection activeCell="T3" sqref="T3"/>
    </sheetView>
  </sheetViews>
  <sheetFormatPr defaultColWidth="9.140625" defaultRowHeight="15"/>
  <cols>
    <col min="1" max="1" width="13.140625" style="8" customWidth="1"/>
    <col min="2" max="2" width="2.7109375" style="8" hidden="1" customWidth="1"/>
    <col min="3" max="5" width="9.140625" style="8" hidden="1" customWidth="1"/>
    <col min="6" max="6" width="2.28125" style="8" hidden="1" customWidth="1"/>
    <col min="7" max="8" width="9.140625" style="8" customWidth="1"/>
    <col min="9" max="9" width="33.8515625" style="8" customWidth="1"/>
    <col min="10" max="11" width="9.140625" style="8" customWidth="1"/>
    <col min="12" max="12" width="25.00390625" style="8" customWidth="1"/>
    <col min="13" max="14" width="9.140625" style="8" customWidth="1"/>
    <col min="15" max="15" width="1.8515625" style="8" customWidth="1"/>
    <col min="16" max="16" width="19.421875" style="8" customWidth="1"/>
    <col min="17" max="17" width="3.7109375" style="8" customWidth="1"/>
    <col min="18" max="18" width="5.57421875" style="8" customWidth="1"/>
    <col min="19" max="16384" width="9.140625" style="8" customWidth="1"/>
  </cols>
  <sheetData>
    <row r="1" spans="1:18" ht="18.75">
      <c r="A1" s="177" t="s">
        <v>18</v>
      </c>
      <c r="B1" s="178"/>
      <c r="C1" s="178"/>
      <c r="D1" s="178"/>
      <c r="E1" s="178"/>
      <c r="F1" s="178"/>
      <c r="G1" s="178"/>
      <c r="H1" s="178"/>
      <c r="I1" s="178"/>
      <c r="J1" s="178"/>
      <c r="K1" s="178"/>
      <c r="L1" s="178"/>
      <c r="M1" s="178"/>
      <c r="N1" s="178"/>
      <c r="O1" s="178"/>
      <c r="P1" s="178"/>
      <c r="Q1" s="178"/>
      <c r="R1" s="178"/>
    </row>
    <row r="2" spans="1:18" ht="92.25" customHeight="1">
      <c r="A2" s="166" t="s">
        <v>19</v>
      </c>
      <c r="B2" s="166"/>
      <c r="C2" s="166"/>
      <c r="D2" s="166"/>
      <c r="E2" s="166"/>
      <c r="F2" s="166"/>
      <c r="G2" s="163" t="s">
        <v>331</v>
      </c>
      <c r="H2" s="163"/>
      <c r="I2" s="163"/>
      <c r="J2" s="163" t="s">
        <v>20</v>
      </c>
      <c r="K2" s="163"/>
      <c r="L2" s="163"/>
      <c r="M2" s="163" t="s">
        <v>104</v>
      </c>
      <c r="N2" s="163"/>
      <c r="O2" s="163"/>
      <c r="P2" s="163" t="s">
        <v>121</v>
      </c>
      <c r="Q2" s="163"/>
      <c r="R2" s="163"/>
    </row>
    <row r="3" spans="1:18" ht="409.5" customHeight="1">
      <c r="A3" s="167" t="s">
        <v>33</v>
      </c>
      <c r="B3" s="167"/>
      <c r="C3" s="167"/>
      <c r="D3" s="167"/>
      <c r="E3" s="167"/>
      <c r="F3" s="167"/>
      <c r="G3" s="164" t="s">
        <v>348</v>
      </c>
      <c r="H3" s="165"/>
      <c r="I3" s="165"/>
      <c r="J3" s="168" t="s">
        <v>346</v>
      </c>
      <c r="K3" s="169"/>
      <c r="L3" s="170"/>
      <c r="M3" s="168" t="s">
        <v>343</v>
      </c>
      <c r="N3" s="171"/>
      <c r="O3" s="172"/>
      <c r="P3" s="164" t="s">
        <v>341</v>
      </c>
      <c r="Q3" s="165"/>
      <c r="R3" s="165"/>
    </row>
    <row r="4" spans="1:18" ht="409.5" customHeight="1">
      <c r="A4" s="167" t="s">
        <v>34</v>
      </c>
      <c r="B4" s="167"/>
      <c r="C4" s="167"/>
      <c r="D4" s="167"/>
      <c r="E4" s="167"/>
      <c r="F4" s="167"/>
      <c r="G4" s="164" t="s">
        <v>328</v>
      </c>
      <c r="H4" s="165"/>
      <c r="I4" s="165"/>
      <c r="J4" s="164" t="s">
        <v>349</v>
      </c>
      <c r="K4" s="165"/>
      <c r="L4" s="165"/>
      <c r="M4" s="164" t="s">
        <v>326</v>
      </c>
      <c r="N4" s="165"/>
      <c r="O4" s="165"/>
      <c r="P4" s="164" t="s">
        <v>322</v>
      </c>
      <c r="Q4" s="165"/>
      <c r="R4" s="165"/>
    </row>
    <row r="5" spans="1:18" ht="409.5" customHeight="1">
      <c r="A5" s="167" t="s">
        <v>35</v>
      </c>
      <c r="B5" s="167"/>
      <c r="C5" s="167"/>
      <c r="D5" s="167"/>
      <c r="E5" s="167"/>
      <c r="F5" s="167"/>
      <c r="G5" s="168" t="s">
        <v>357</v>
      </c>
      <c r="H5" s="171"/>
      <c r="I5" s="172"/>
      <c r="J5" s="168" t="s">
        <v>0</v>
      </c>
      <c r="K5" s="169"/>
      <c r="L5" s="170"/>
      <c r="M5" s="168" t="s">
        <v>325</v>
      </c>
      <c r="N5" s="171"/>
      <c r="O5" s="172"/>
      <c r="P5" s="173" t="s">
        <v>339</v>
      </c>
      <c r="Q5" s="179"/>
      <c r="R5" s="180"/>
    </row>
    <row r="6" spans="1:18" ht="275.25" customHeight="1">
      <c r="A6" s="167" t="s">
        <v>36</v>
      </c>
      <c r="B6" s="167"/>
      <c r="C6" s="167"/>
      <c r="D6" s="167"/>
      <c r="E6" s="167"/>
      <c r="F6" s="167"/>
      <c r="G6" s="168" t="s">
        <v>340</v>
      </c>
      <c r="H6" s="171"/>
      <c r="I6" s="172"/>
      <c r="J6" s="168" t="s">
        <v>347</v>
      </c>
      <c r="K6" s="171"/>
      <c r="L6" s="172"/>
      <c r="M6" s="168" t="s">
        <v>342</v>
      </c>
      <c r="N6" s="171"/>
      <c r="O6" s="172"/>
      <c r="P6" s="168" t="s">
        <v>329</v>
      </c>
      <c r="Q6" s="171"/>
      <c r="R6" s="172"/>
    </row>
    <row r="7" spans="1:18" ht="288" customHeight="1">
      <c r="A7" s="167" t="s">
        <v>37</v>
      </c>
      <c r="B7" s="167"/>
      <c r="C7" s="167"/>
      <c r="D7" s="167"/>
      <c r="E7" s="167"/>
      <c r="F7" s="167"/>
      <c r="G7" s="168" t="s">
        <v>356</v>
      </c>
      <c r="H7" s="171"/>
      <c r="I7" s="172"/>
      <c r="J7" s="168" t="s">
        <v>350</v>
      </c>
      <c r="K7" s="171"/>
      <c r="L7" s="172"/>
      <c r="M7" s="168" t="s">
        <v>330</v>
      </c>
      <c r="N7" s="171"/>
      <c r="O7" s="172"/>
      <c r="P7" s="168" t="s">
        <v>323</v>
      </c>
      <c r="Q7" s="171"/>
      <c r="R7" s="172"/>
    </row>
    <row r="8" spans="1:18" ht="304.5" customHeight="1">
      <c r="A8" s="167" t="s">
        <v>38</v>
      </c>
      <c r="B8" s="167"/>
      <c r="C8" s="167"/>
      <c r="D8" s="167"/>
      <c r="E8" s="167"/>
      <c r="F8" s="167"/>
      <c r="G8" s="168" t="s">
        <v>351</v>
      </c>
      <c r="H8" s="171"/>
      <c r="I8" s="172"/>
      <c r="J8" s="173" t="s">
        <v>344</v>
      </c>
      <c r="K8" s="174"/>
      <c r="L8" s="175"/>
      <c r="M8" s="173" t="s">
        <v>337</v>
      </c>
      <c r="N8" s="174"/>
      <c r="O8" s="175"/>
      <c r="P8" s="173" t="s">
        <v>324</v>
      </c>
      <c r="Q8" s="174"/>
      <c r="R8" s="175"/>
    </row>
    <row r="9" ht="15.75">
      <c r="A9" s="9"/>
    </row>
    <row r="10" spans="1:18" s="17" customFormat="1" ht="12.75">
      <c r="A10" s="16" t="s">
        <v>21</v>
      </c>
      <c r="B10" s="184" t="s">
        <v>25</v>
      </c>
      <c r="C10" s="184"/>
      <c r="D10" s="184"/>
      <c r="E10" s="184"/>
      <c r="F10" s="184"/>
      <c r="G10" s="184"/>
      <c r="H10" s="184"/>
      <c r="I10" s="184"/>
      <c r="J10" s="184"/>
      <c r="K10" s="184"/>
      <c r="L10" s="184"/>
      <c r="M10" s="184"/>
      <c r="N10" s="184"/>
      <c r="O10" s="184"/>
      <c r="P10" s="184"/>
      <c r="Q10" s="184"/>
      <c r="R10" s="184"/>
    </row>
    <row r="11" spans="1:18" s="17" customFormat="1" ht="49.5" customHeight="1">
      <c r="A11" s="181" t="s">
        <v>242</v>
      </c>
      <c r="B11" s="182"/>
      <c r="C11" s="182"/>
      <c r="D11" s="182"/>
      <c r="E11" s="182"/>
      <c r="F11" s="182"/>
      <c r="G11" s="182"/>
      <c r="H11" s="182"/>
      <c r="I11" s="182"/>
      <c r="J11" s="182"/>
      <c r="K11" s="182"/>
      <c r="L11" s="182"/>
      <c r="M11" s="182"/>
      <c r="N11" s="182"/>
      <c r="O11" s="182"/>
      <c r="P11" s="182"/>
      <c r="Q11" s="182"/>
      <c r="R11" s="183"/>
    </row>
    <row r="12" spans="1:18" s="17" customFormat="1" ht="12.75">
      <c r="A12" s="16" t="s">
        <v>22</v>
      </c>
      <c r="B12" s="184" t="s">
        <v>26</v>
      </c>
      <c r="C12" s="184"/>
      <c r="D12" s="184"/>
      <c r="E12" s="184"/>
      <c r="F12" s="184"/>
      <c r="G12" s="184"/>
      <c r="H12" s="184"/>
      <c r="I12" s="184"/>
      <c r="J12" s="184"/>
      <c r="K12" s="184"/>
      <c r="L12" s="184"/>
      <c r="M12" s="184"/>
      <c r="N12" s="184"/>
      <c r="O12" s="184"/>
      <c r="P12" s="184"/>
      <c r="Q12" s="184"/>
      <c r="R12" s="184"/>
    </row>
    <row r="13" spans="1:18" s="17" customFormat="1" ht="49.5" customHeight="1">
      <c r="A13" s="181" t="s">
        <v>27</v>
      </c>
      <c r="B13" s="182"/>
      <c r="C13" s="182"/>
      <c r="D13" s="182"/>
      <c r="E13" s="182"/>
      <c r="F13" s="182"/>
      <c r="G13" s="182"/>
      <c r="H13" s="182"/>
      <c r="I13" s="182"/>
      <c r="J13" s="182"/>
      <c r="K13" s="182"/>
      <c r="L13" s="182"/>
      <c r="M13" s="182"/>
      <c r="N13" s="182"/>
      <c r="O13" s="182"/>
      <c r="P13" s="182"/>
      <c r="Q13" s="182"/>
      <c r="R13" s="183"/>
    </row>
    <row r="14" spans="1:18" s="17" customFormat="1" ht="12.75">
      <c r="A14" s="16" t="s">
        <v>23</v>
      </c>
      <c r="B14" s="184" t="s">
        <v>28</v>
      </c>
      <c r="C14" s="184"/>
      <c r="D14" s="184"/>
      <c r="E14" s="184"/>
      <c r="F14" s="184"/>
      <c r="G14" s="184"/>
      <c r="H14" s="184"/>
      <c r="I14" s="184"/>
      <c r="J14" s="184"/>
      <c r="K14" s="184"/>
      <c r="L14" s="184"/>
      <c r="M14" s="184"/>
      <c r="N14" s="184"/>
      <c r="O14" s="184"/>
      <c r="P14" s="184"/>
      <c r="Q14" s="184"/>
      <c r="R14" s="184"/>
    </row>
    <row r="15" spans="1:18" s="17" customFormat="1" ht="49.5" customHeight="1">
      <c r="A15" s="181" t="s">
        <v>29</v>
      </c>
      <c r="B15" s="182"/>
      <c r="C15" s="182"/>
      <c r="D15" s="182"/>
      <c r="E15" s="182"/>
      <c r="F15" s="182"/>
      <c r="G15" s="182"/>
      <c r="H15" s="182"/>
      <c r="I15" s="182"/>
      <c r="J15" s="182"/>
      <c r="K15" s="182"/>
      <c r="L15" s="182"/>
      <c r="M15" s="182"/>
      <c r="N15" s="182"/>
      <c r="O15" s="182"/>
      <c r="P15" s="182"/>
      <c r="Q15" s="182"/>
      <c r="R15" s="183"/>
    </row>
    <row r="16" spans="1:18" s="17" customFormat="1" ht="12.75">
      <c r="A16" s="16" t="s">
        <v>24</v>
      </c>
      <c r="B16" s="187" t="s">
        <v>32</v>
      </c>
      <c r="C16" s="188"/>
      <c r="D16" s="188"/>
      <c r="E16" s="188"/>
      <c r="F16" s="188"/>
      <c r="G16" s="188"/>
      <c r="H16" s="188"/>
      <c r="I16" s="188"/>
      <c r="J16" s="188"/>
      <c r="K16" s="188"/>
      <c r="L16" s="188"/>
      <c r="M16" s="188"/>
      <c r="N16" s="188"/>
      <c r="O16" s="188"/>
      <c r="P16" s="188"/>
      <c r="Q16" s="188"/>
      <c r="R16" s="189"/>
    </row>
    <row r="17" spans="1:18" s="17" customFormat="1" ht="39.75" customHeight="1">
      <c r="A17" s="181" t="s">
        <v>170</v>
      </c>
      <c r="B17" s="185"/>
      <c r="C17" s="185"/>
      <c r="D17" s="185"/>
      <c r="E17" s="185"/>
      <c r="F17" s="185"/>
      <c r="G17" s="185"/>
      <c r="H17" s="185"/>
      <c r="I17" s="185"/>
      <c r="J17" s="185"/>
      <c r="K17" s="185"/>
      <c r="L17" s="185"/>
      <c r="M17" s="185"/>
      <c r="N17" s="185"/>
      <c r="O17" s="185"/>
      <c r="P17" s="185"/>
      <c r="Q17" s="185"/>
      <c r="R17" s="186"/>
    </row>
    <row r="18" spans="1:18" s="17" customFormat="1" ht="12.75">
      <c r="A18" s="22"/>
      <c r="B18" s="22"/>
      <c r="C18" s="22"/>
      <c r="D18" s="22"/>
      <c r="E18" s="22"/>
      <c r="F18" s="22"/>
      <c r="G18" s="22"/>
      <c r="H18" s="22"/>
      <c r="I18" s="22"/>
      <c r="J18" s="22"/>
      <c r="K18" s="22"/>
      <c r="L18" s="22"/>
      <c r="M18" s="22"/>
      <c r="N18" s="22"/>
      <c r="O18" s="22"/>
      <c r="P18" s="22"/>
      <c r="Q18" s="22"/>
      <c r="R18" s="22"/>
    </row>
    <row r="19" spans="1:18" s="17" customFormat="1" ht="12.75">
      <c r="A19" s="19"/>
      <c r="B19" s="19"/>
      <c r="C19" s="19"/>
      <c r="D19" s="19"/>
      <c r="E19" s="19"/>
      <c r="F19" s="19"/>
      <c r="G19" s="19"/>
      <c r="H19" s="19"/>
      <c r="I19" s="19"/>
      <c r="J19" s="19"/>
      <c r="K19" s="19"/>
      <c r="L19" s="19"/>
      <c r="M19" s="19"/>
      <c r="N19" s="19"/>
      <c r="O19" s="19"/>
      <c r="P19" s="19"/>
      <c r="Q19" s="19"/>
      <c r="R19" s="19"/>
    </row>
    <row r="20" spans="1:18" s="17" customFormat="1" ht="12.75">
      <c r="A20" s="176" t="s">
        <v>30</v>
      </c>
      <c r="B20" s="176"/>
      <c r="C20" s="176"/>
      <c r="D20" s="176"/>
      <c r="E20" s="176"/>
      <c r="F20" s="176"/>
      <c r="G20" s="176"/>
      <c r="H20" s="176"/>
      <c r="I20" s="176"/>
      <c r="J20" s="176"/>
      <c r="K20" s="176"/>
      <c r="L20" s="176"/>
      <c r="M20" s="176"/>
      <c r="N20" s="176"/>
      <c r="O20" s="176"/>
      <c r="P20" s="176"/>
      <c r="Q20" s="176"/>
      <c r="R20" s="176"/>
    </row>
    <row r="21" s="17" customFormat="1" ht="12.75"/>
    <row r="22" s="17" customFormat="1" ht="12.75">
      <c r="A22" s="18"/>
    </row>
    <row r="23" s="17" customFormat="1" ht="12.75"/>
    <row r="24" s="17" customFormat="1" ht="12.75"/>
    <row r="25" ht="15.75">
      <c r="A25" s="10"/>
    </row>
  </sheetData>
  <sheetProtection/>
  <mergeCells count="45">
    <mergeCell ref="M8:O8"/>
    <mergeCell ref="G5:I5"/>
    <mergeCell ref="A13:R13"/>
    <mergeCell ref="B12:R12"/>
    <mergeCell ref="A11:R11"/>
    <mergeCell ref="P3:R3"/>
    <mergeCell ref="B16:R16"/>
    <mergeCell ref="M3:O3"/>
    <mergeCell ref="B10:R10"/>
    <mergeCell ref="A8:F8"/>
    <mergeCell ref="M7:O7"/>
    <mergeCell ref="M5:O5"/>
    <mergeCell ref="A1:R1"/>
    <mergeCell ref="P7:R7"/>
    <mergeCell ref="P6:R6"/>
    <mergeCell ref="P5:R5"/>
    <mergeCell ref="P4:R4"/>
    <mergeCell ref="P2:R2"/>
    <mergeCell ref="G6:I6"/>
    <mergeCell ref="M6:O6"/>
    <mergeCell ref="G8:I8"/>
    <mergeCell ref="J8:L8"/>
    <mergeCell ref="G7:I7"/>
    <mergeCell ref="J7:L7"/>
    <mergeCell ref="A20:R20"/>
    <mergeCell ref="A15:R15"/>
    <mergeCell ref="B14:R14"/>
    <mergeCell ref="P8:R8"/>
    <mergeCell ref="A17:R17"/>
    <mergeCell ref="A7:F7"/>
    <mergeCell ref="A6:F6"/>
    <mergeCell ref="A5:F5"/>
    <mergeCell ref="A4:F4"/>
    <mergeCell ref="J6:L6"/>
    <mergeCell ref="J5:L5"/>
    <mergeCell ref="J4:L4"/>
    <mergeCell ref="M2:O2"/>
    <mergeCell ref="G4:I4"/>
    <mergeCell ref="G3:I3"/>
    <mergeCell ref="A2:F2"/>
    <mergeCell ref="A3:F3"/>
    <mergeCell ref="M4:O4"/>
    <mergeCell ref="J3:L3"/>
    <mergeCell ref="J2:L2"/>
    <mergeCell ref="G2:I2"/>
  </mergeCells>
  <printOptions/>
  <pageMargins left="0.4330708661417323" right="0.4330708661417323" top="0.3937007874015748" bottom="0.3937007874015748" header="0.31496062992125984" footer="0.1968503937007874"/>
  <pageSetup fitToHeight="0" fitToWidth="0"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Q128"/>
  <sheetViews>
    <sheetView zoomScalePageLayoutView="0" workbookViewId="0" topLeftCell="A1">
      <selection activeCell="K42" sqref="K42"/>
    </sheetView>
  </sheetViews>
  <sheetFormatPr defaultColWidth="9.140625" defaultRowHeight="15"/>
  <cols>
    <col min="1" max="1" width="2.7109375" style="8" customWidth="1"/>
    <col min="2" max="2" width="21.140625" style="8" customWidth="1"/>
    <col min="3" max="3" width="7.28125" style="8" customWidth="1"/>
    <col min="4" max="4" width="7.00390625" style="8" customWidth="1"/>
    <col min="5" max="5" width="7.140625" style="8" customWidth="1"/>
    <col min="6" max="6" width="7.00390625" style="8" customWidth="1"/>
    <col min="7" max="7" width="6.8515625" style="8" customWidth="1"/>
    <col min="8" max="8" width="7.421875" style="8" customWidth="1"/>
    <col min="9" max="9" width="6.8515625" style="8" customWidth="1"/>
    <col min="10" max="10" width="7.00390625" style="8" customWidth="1"/>
    <col min="11" max="11" width="7.421875" style="8" customWidth="1"/>
    <col min="12" max="12" width="7.140625" style="8" customWidth="1"/>
    <col min="13" max="13" width="6.8515625" style="8" customWidth="1"/>
    <col min="14" max="14" width="7.57421875" style="8" customWidth="1"/>
    <col min="15" max="16" width="6.8515625" style="8" customWidth="1"/>
    <col min="17" max="17" width="7.00390625" style="8" customWidth="1"/>
  </cols>
  <sheetData>
    <row r="1" spans="1:17" ht="15">
      <c r="A1" s="17"/>
      <c r="B1" s="199" t="s">
        <v>182</v>
      </c>
      <c r="C1" s="199"/>
      <c r="D1" s="199"/>
      <c r="E1" s="199"/>
      <c r="F1" s="199"/>
      <c r="G1" s="199"/>
      <c r="H1" s="199"/>
      <c r="I1" s="199"/>
      <c r="J1" s="199"/>
      <c r="K1" s="199"/>
      <c r="L1" s="199"/>
      <c r="M1" s="199"/>
      <c r="N1" s="199"/>
      <c r="O1" s="199"/>
      <c r="P1" s="199"/>
      <c r="Q1" s="199"/>
    </row>
    <row r="2" spans="1:17" ht="15">
      <c r="A2" s="17"/>
      <c r="B2" s="12"/>
      <c r="C2" s="12"/>
      <c r="D2" s="12"/>
      <c r="E2" s="12"/>
      <c r="F2" s="12"/>
      <c r="G2" s="12"/>
      <c r="H2" s="12"/>
      <c r="I2" s="12"/>
      <c r="J2" s="12"/>
      <c r="K2" s="12"/>
      <c r="L2" s="12"/>
      <c r="M2" s="12"/>
      <c r="N2" s="12"/>
      <c r="O2" s="12"/>
      <c r="P2" s="12"/>
      <c r="Q2" s="12"/>
    </row>
    <row r="3" spans="1:17" ht="15">
      <c r="A3" s="17"/>
      <c r="B3" s="11"/>
      <c r="C3" s="17"/>
      <c r="D3" s="17"/>
      <c r="E3" s="17"/>
      <c r="F3" s="17"/>
      <c r="G3" s="17"/>
      <c r="H3" s="17"/>
      <c r="I3" s="17"/>
      <c r="J3" s="17"/>
      <c r="K3" s="17"/>
      <c r="L3" s="17"/>
      <c r="M3" s="17"/>
      <c r="N3" s="17"/>
      <c r="O3" s="17"/>
      <c r="P3" s="17"/>
      <c r="Q3" s="17"/>
    </row>
    <row r="4" spans="1:17" ht="25.5">
      <c r="A4" s="31"/>
      <c r="B4" s="32"/>
      <c r="C4" s="33" t="s">
        <v>31</v>
      </c>
      <c r="D4" s="33">
        <v>1990</v>
      </c>
      <c r="E4" s="33">
        <v>1995</v>
      </c>
      <c r="F4" s="33">
        <v>2000</v>
      </c>
      <c r="G4" s="33">
        <v>2001</v>
      </c>
      <c r="H4" s="33">
        <v>2002</v>
      </c>
      <c r="I4" s="33">
        <v>2003</v>
      </c>
      <c r="J4" s="33">
        <v>2004</v>
      </c>
      <c r="K4" s="33">
        <v>2005</v>
      </c>
      <c r="L4" s="33">
        <v>2006</v>
      </c>
      <c r="M4" s="33">
        <v>2007</v>
      </c>
      <c r="N4" s="33">
        <v>2008</v>
      </c>
      <c r="O4" s="33">
        <v>2009</v>
      </c>
      <c r="P4" s="33">
        <v>2010</v>
      </c>
      <c r="Q4" s="33">
        <v>2011</v>
      </c>
    </row>
    <row r="5" spans="1:17" ht="15">
      <c r="A5" s="34"/>
      <c r="B5" s="32"/>
      <c r="C5" s="33"/>
      <c r="D5" s="200" t="s">
        <v>89</v>
      </c>
      <c r="E5" s="201"/>
      <c r="F5" s="201"/>
      <c r="G5" s="201"/>
      <c r="H5" s="201"/>
      <c r="I5" s="201"/>
      <c r="J5" s="201"/>
      <c r="K5" s="201"/>
      <c r="L5" s="201"/>
      <c r="M5" s="201"/>
      <c r="N5" s="201"/>
      <c r="O5" s="201"/>
      <c r="P5" s="201"/>
      <c r="Q5" s="201"/>
    </row>
    <row r="6" spans="1:17" ht="25.5">
      <c r="A6" s="36">
        <v>1</v>
      </c>
      <c r="B6" s="37" t="s">
        <v>105</v>
      </c>
      <c r="C6" s="35" t="s">
        <v>40</v>
      </c>
      <c r="D6" s="99">
        <v>1483.5</v>
      </c>
      <c r="E6" s="99">
        <v>1132.9</v>
      </c>
      <c r="F6" s="100">
        <v>1080</v>
      </c>
      <c r="G6" s="100">
        <v>1208.6</v>
      </c>
      <c r="H6" s="100">
        <v>1132.2</v>
      </c>
      <c r="I6" s="100">
        <v>1385.4</v>
      </c>
      <c r="J6" s="100">
        <v>1492.1</v>
      </c>
      <c r="K6" s="100">
        <v>1452.7</v>
      </c>
      <c r="L6" s="100">
        <v>1367.2</v>
      </c>
      <c r="M6" s="100">
        <v>1300.7</v>
      </c>
      <c r="N6" s="100">
        <v>1078.5</v>
      </c>
      <c r="O6" s="100">
        <v>779.8</v>
      </c>
      <c r="P6" s="100">
        <v>723.6</v>
      </c>
      <c r="Q6" s="100">
        <v>774.2</v>
      </c>
    </row>
    <row r="7" spans="1:17" ht="31.5" customHeight="1">
      <c r="A7" s="36">
        <v>2</v>
      </c>
      <c r="B7" s="32" t="s">
        <v>109</v>
      </c>
      <c r="C7" s="33" t="s">
        <v>40</v>
      </c>
      <c r="D7" s="101">
        <v>1483.5</v>
      </c>
      <c r="E7" s="101">
        <v>1132.9</v>
      </c>
      <c r="F7" s="101">
        <v>1080</v>
      </c>
      <c r="G7" s="101">
        <v>1208.6</v>
      </c>
      <c r="H7" s="101">
        <v>1132.2</v>
      </c>
      <c r="I7" s="101">
        <v>1385.4</v>
      </c>
      <c r="J7" s="101">
        <v>1492.1</v>
      </c>
      <c r="K7" s="101">
        <v>1452.7</v>
      </c>
      <c r="L7" s="101">
        <v>1367.2</v>
      </c>
      <c r="M7" s="101">
        <v>1300.7</v>
      </c>
      <c r="N7" s="101">
        <v>1078.5</v>
      </c>
      <c r="O7" s="101">
        <v>779.8</v>
      </c>
      <c r="P7" s="101">
        <v>723.6</v>
      </c>
      <c r="Q7" s="101">
        <v>774.2</v>
      </c>
    </row>
    <row r="8" spans="1:17" ht="45.75" customHeight="1">
      <c r="A8" s="36">
        <v>3</v>
      </c>
      <c r="B8" s="32" t="s">
        <v>219</v>
      </c>
      <c r="C8" s="33" t="s">
        <v>6</v>
      </c>
      <c r="D8" s="102">
        <v>100</v>
      </c>
      <c r="E8" s="102">
        <v>100</v>
      </c>
      <c r="F8" s="102">
        <v>100</v>
      </c>
      <c r="G8" s="102">
        <v>100</v>
      </c>
      <c r="H8" s="102">
        <v>100</v>
      </c>
      <c r="I8" s="102">
        <v>100</v>
      </c>
      <c r="J8" s="102">
        <f aca="true" t="shared" si="0" ref="J8:Q8">100*J7/J6</f>
        <v>100</v>
      </c>
      <c r="K8" s="102">
        <v>100</v>
      </c>
      <c r="L8" s="102">
        <v>100</v>
      </c>
      <c r="M8" s="102">
        <f t="shared" si="0"/>
        <v>100</v>
      </c>
      <c r="N8" s="102">
        <f t="shared" si="0"/>
        <v>100</v>
      </c>
      <c r="O8" s="102">
        <f t="shared" si="0"/>
        <v>100</v>
      </c>
      <c r="P8" s="102">
        <f t="shared" si="0"/>
        <v>100</v>
      </c>
      <c r="Q8" s="102">
        <f t="shared" si="0"/>
        <v>100</v>
      </c>
    </row>
    <row r="9" spans="1:17" ht="27.75" customHeight="1">
      <c r="A9" s="36">
        <v>4</v>
      </c>
      <c r="B9" s="32" t="s">
        <v>110</v>
      </c>
      <c r="C9" s="33" t="s">
        <v>40</v>
      </c>
      <c r="D9" s="102" t="s">
        <v>174</v>
      </c>
      <c r="E9" s="102" t="s">
        <v>174</v>
      </c>
      <c r="F9" s="102" t="s">
        <v>174</v>
      </c>
      <c r="G9" s="102" t="s">
        <v>174</v>
      </c>
      <c r="H9" s="102" t="s">
        <v>174</v>
      </c>
      <c r="I9" s="102" t="s">
        <v>174</v>
      </c>
      <c r="J9" s="102" t="s">
        <v>174</v>
      </c>
      <c r="K9" s="101" t="s">
        <v>174</v>
      </c>
      <c r="L9" s="101" t="s">
        <v>174</v>
      </c>
      <c r="M9" s="102" t="s">
        <v>174</v>
      </c>
      <c r="N9" s="102" t="s">
        <v>174</v>
      </c>
      <c r="O9" s="103" t="s">
        <v>174</v>
      </c>
      <c r="P9" s="103" t="s">
        <v>174</v>
      </c>
      <c r="Q9" s="103" t="s">
        <v>174</v>
      </c>
    </row>
    <row r="10" spans="1:17" ht="39" customHeight="1">
      <c r="A10" s="36">
        <v>5</v>
      </c>
      <c r="B10" s="32" t="s">
        <v>183</v>
      </c>
      <c r="C10" s="33" t="s">
        <v>6</v>
      </c>
      <c r="D10" s="102" t="s">
        <v>174</v>
      </c>
      <c r="E10" s="102" t="s">
        <v>174</v>
      </c>
      <c r="F10" s="102" t="s">
        <v>174</v>
      </c>
      <c r="G10" s="102" t="s">
        <v>174</v>
      </c>
      <c r="H10" s="102" t="s">
        <v>174</v>
      </c>
      <c r="I10" s="102" t="s">
        <v>174</v>
      </c>
      <c r="J10" s="102" t="s">
        <v>174</v>
      </c>
      <c r="K10" s="102" t="s">
        <v>174</v>
      </c>
      <c r="L10" s="102" t="s">
        <v>174</v>
      </c>
      <c r="M10" s="102" t="s">
        <v>174</v>
      </c>
      <c r="N10" s="102" t="s">
        <v>174</v>
      </c>
      <c r="O10" s="103" t="s">
        <v>174</v>
      </c>
      <c r="P10" s="103" t="s">
        <v>174</v>
      </c>
      <c r="Q10" s="103" t="s">
        <v>174</v>
      </c>
    </row>
    <row r="11" spans="1:17" ht="25.5">
      <c r="A11" s="36">
        <v>6</v>
      </c>
      <c r="B11" s="37" t="s">
        <v>39</v>
      </c>
      <c r="C11" s="35" t="s">
        <v>40</v>
      </c>
      <c r="D11" s="104">
        <v>330.1</v>
      </c>
      <c r="E11" s="104">
        <v>233.4</v>
      </c>
      <c r="F11" s="104">
        <v>161.7</v>
      </c>
      <c r="G11" s="104">
        <v>178.6</v>
      </c>
      <c r="H11" s="104">
        <v>176.1</v>
      </c>
      <c r="I11" s="105">
        <v>191.6</v>
      </c>
      <c r="J11" s="105">
        <v>197</v>
      </c>
      <c r="K11" s="105">
        <v>199</v>
      </c>
      <c r="L11" s="105">
        <v>201.8</v>
      </c>
      <c r="M11" s="105">
        <v>205.8</v>
      </c>
      <c r="N11" s="105">
        <v>212.2</v>
      </c>
      <c r="O11" s="105">
        <v>206.6</v>
      </c>
      <c r="P11" s="105">
        <v>215.6</v>
      </c>
      <c r="Q11" s="105">
        <v>232.8</v>
      </c>
    </row>
    <row r="12" spans="1:17" ht="27.75" customHeight="1">
      <c r="A12" s="36">
        <v>7</v>
      </c>
      <c r="B12" s="32" t="s">
        <v>109</v>
      </c>
      <c r="C12" s="33" t="s">
        <v>40</v>
      </c>
      <c r="D12" s="102">
        <v>330.1</v>
      </c>
      <c r="E12" s="102">
        <v>233.4</v>
      </c>
      <c r="F12" s="102">
        <v>161.7</v>
      </c>
      <c r="G12" s="102">
        <v>178.6</v>
      </c>
      <c r="H12" s="102">
        <v>176.1</v>
      </c>
      <c r="I12" s="103">
        <v>191.6</v>
      </c>
      <c r="J12" s="103">
        <v>197</v>
      </c>
      <c r="K12" s="103">
        <v>199</v>
      </c>
      <c r="L12" s="103">
        <v>201.8</v>
      </c>
      <c r="M12" s="103">
        <v>205.8</v>
      </c>
      <c r="N12" s="103">
        <v>212.2</v>
      </c>
      <c r="O12" s="103">
        <v>206.6</v>
      </c>
      <c r="P12" s="103">
        <v>215.6</v>
      </c>
      <c r="Q12" s="103">
        <v>232.8</v>
      </c>
    </row>
    <row r="13" spans="1:17" ht="40.5" customHeight="1">
      <c r="A13" s="36">
        <v>8</v>
      </c>
      <c r="B13" s="32" t="s">
        <v>220</v>
      </c>
      <c r="C13" s="33" t="s">
        <v>6</v>
      </c>
      <c r="D13" s="102">
        <v>100</v>
      </c>
      <c r="E13" s="102">
        <v>100</v>
      </c>
      <c r="F13" s="102">
        <v>100</v>
      </c>
      <c r="G13" s="102">
        <v>100</v>
      </c>
      <c r="H13" s="102">
        <v>100</v>
      </c>
      <c r="I13" s="102">
        <f>100*I12/I11</f>
        <v>100</v>
      </c>
      <c r="J13" s="102">
        <f aca="true" t="shared" si="1" ref="J13:Q13">100*J12/J11</f>
        <v>100</v>
      </c>
      <c r="K13" s="102">
        <v>100</v>
      </c>
      <c r="L13" s="102">
        <v>100</v>
      </c>
      <c r="M13" s="102">
        <f t="shared" si="1"/>
        <v>100</v>
      </c>
      <c r="N13" s="102">
        <f t="shared" si="1"/>
        <v>100</v>
      </c>
      <c r="O13" s="102">
        <f t="shared" si="1"/>
        <v>100</v>
      </c>
      <c r="P13" s="102">
        <f t="shared" si="1"/>
        <v>100</v>
      </c>
      <c r="Q13" s="102">
        <f t="shared" si="1"/>
        <v>100</v>
      </c>
    </row>
    <row r="14" spans="1:17" ht="26.25" customHeight="1">
      <c r="A14" s="36">
        <v>9</v>
      </c>
      <c r="B14" s="32" t="s">
        <v>110</v>
      </c>
      <c r="C14" s="33" t="s">
        <v>40</v>
      </c>
      <c r="D14" s="102" t="s">
        <v>174</v>
      </c>
      <c r="E14" s="102" t="s">
        <v>174</v>
      </c>
      <c r="F14" s="102" t="s">
        <v>174</v>
      </c>
      <c r="G14" s="102" t="s">
        <v>174</v>
      </c>
      <c r="H14" s="102" t="s">
        <v>174</v>
      </c>
      <c r="I14" s="102" t="s">
        <v>174</v>
      </c>
      <c r="J14" s="102" t="s">
        <v>174</v>
      </c>
      <c r="K14" s="102" t="s">
        <v>174</v>
      </c>
      <c r="L14" s="107" t="s">
        <v>174</v>
      </c>
      <c r="M14" s="102" t="s">
        <v>174</v>
      </c>
      <c r="N14" s="102" t="s">
        <v>174</v>
      </c>
      <c r="O14" s="103" t="s">
        <v>174</v>
      </c>
      <c r="P14" s="103" t="s">
        <v>174</v>
      </c>
      <c r="Q14" s="103" t="s">
        <v>174</v>
      </c>
    </row>
    <row r="15" spans="1:17" ht="39" customHeight="1">
      <c r="A15" s="36">
        <v>10</v>
      </c>
      <c r="B15" s="32" t="s">
        <v>185</v>
      </c>
      <c r="C15" s="33" t="s">
        <v>6</v>
      </c>
      <c r="D15" s="102" t="s">
        <v>174</v>
      </c>
      <c r="E15" s="102" t="s">
        <v>174</v>
      </c>
      <c r="F15" s="102" t="s">
        <v>174</v>
      </c>
      <c r="G15" s="102" t="s">
        <v>174</v>
      </c>
      <c r="H15" s="102" t="s">
        <v>174</v>
      </c>
      <c r="I15" s="102" t="s">
        <v>174</v>
      </c>
      <c r="J15" s="102" t="s">
        <v>174</v>
      </c>
      <c r="K15" s="102" t="s">
        <v>174</v>
      </c>
      <c r="L15" s="102" t="s">
        <v>174</v>
      </c>
      <c r="M15" s="102" t="s">
        <v>174</v>
      </c>
      <c r="N15" s="102" t="s">
        <v>174</v>
      </c>
      <c r="O15" s="102" t="s">
        <v>174</v>
      </c>
      <c r="P15" s="102" t="s">
        <v>174</v>
      </c>
      <c r="Q15" s="102" t="s">
        <v>174</v>
      </c>
    </row>
    <row r="16" spans="1:17" ht="25.5">
      <c r="A16" s="36">
        <v>11</v>
      </c>
      <c r="B16" s="37" t="s">
        <v>44</v>
      </c>
      <c r="C16" s="35" t="s">
        <v>40</v>
      </c>
      <c r="D16" s="104">
        <v>168.1</v>
      </c>
      <c r="E16" s="102" t="s">
        <v>174</v>
      </c>
      <c r="F16" s="104">
        <v>33.6</v>
      </c>
      <c r="G16" s="104">
        <v>31.3</v>
      </c>
      <c r="H16" s="104">
        <v>20.3</v>
      </c>
      <c r="I16" s="105">
        <v>26</v>
      </c>
      <c r="J16" s="105">
        <v>23</v>
      </c>
      <c r="K16" s="105">
        <v>41.3</v>
      </c>
      <c r="L16" s="105">
        <v>49.5</v>
      </c>
      <c r="M16" s="105">
        <v>52.5</v>
      </c>
      <c r="N16" s="105">
        <v>51.4</v>
      </c>
      <c r="O16" s="105">
        <v>43.7</v>
      </c>
      <c r="P16" s="105">
        <v>49.7</v>
      </c>
      <c r="Q16" s="105">
        <v>53.4</v>
      </c>
    </row>
    <row r="17" spans="1:17" ht="30" customHeight="1">
      <c r="A17" s="36">
        <v>12</v>
      </c>
      <c r="B17" s="32" t="s">
        <v>109</v>
      </c>
      <c r="C17" s="33" t="s">
        <v>40</v>
      </c>
      <c r="D17" s="102">
        <v>168.1</v>
      </c>
      <c r="E17" s="102" t="s">
        <v>174</v>
      </c>
      <c r="F17" s="102">
        <v>33.6</v>
      </c>
      <c r="G17" s="102">
        <v>31.3</v>
      </c>
      <c r="H17" s="102">
        <v>20.3</v>
      </c>
      <c r="I17" s="103">
        <v>26</v>
      </c>
      <c r="J17" s="103">
        <v>23</v>
      </c>
      <c r="K17" s="103">
        <v>41.3</v>
      </c>
      <c r="L17" s="103">
        <v>49.5</v>
      </c>
      <c r="M17" s="103">
        <v>52.5</v>
      </c>
      <c r="N17" s="103">
        <v>51.4</v>
      </c>
      <c r="O17" s="103">
        <v>43.7</v>
      </c>
      <c r="P17" s="103">
        <v>49.7</v>
      </c>
      <c r="Q17" s="103">
        <v>53.4</v>
      </c>
    </row>
    <row r="18" spans="1:17" ht="42.75" customHeight="1">
      <c r="A18" s="36">
        <v>13</v>
      </c>
      <c r="B18" s="32" t="s">
        <v>221</v>
      </c>
      <c r="C18" s="33" t="s">
        <v>6</v>
      </c>
      <c r="D18" s="102">
        <v>100</v>
      </c>
      <c r="E18" s="102">
        <v>100</v>
      </c>
      <c r="F18" s="102">
        <v>100</v>
      </c>
      <c r="G18" s="102">
        <v>100</v>
      </c>
      <c r="H18" s="102">
        <v>100</v>
      </c>
      <c r="I18" s="102">
        <f>100*I17/I16</f>
        <v>100</v>
      </c>
      <c r="J18" s="102">
        <f aca="true" t="shared" si="2" ref="J18:Q18">100*J17/J16</f>
        <v>100</v>
      </c>
      <c r="K18" s="102">
        <f t="shared" si="2"/>
        <v>100</v>
      </c>
      <c r="L18" s="102">
        <f t="shared" si="2"/>
        <v>100</v>
      </c>
      <c r="M18" s="102">
        <f t="shared" si="2"/>
        <v>100</v>
      </c>
      <c r="N18" s="102">
        <f t="shared" si="2"/>
        <v>100</v>
      </c>
      <c r="O18" s="102">
        <f t="shared" si="2"/>
        <v>100</v>
      </c>
      <c r="P18" s="102">
        <f t="shared" si="2"/>
        <v>100</v>
      </c>
      <c r="Q18" s="102">
        <f t="shared" si="2"/>
        <v>100</v>
      </c>
    </row>
    <row r="19" spans="1:17" ht="27.75" customHeight="1">
      <c r="A19" s="36">
        <v>14</v>
      </c>
      <c r="B19" s="32" t="s">
        <v>110</v>
      </c>
      <c r="C19" s="33" t="s">
        <v>40</v>
      </c>
      <c r="D19" s="102" t="s">
        <v>174</v>
      </c>
      <c r="E19" s="102" t="s">
        <v>174</v>
      </c>
      <c r="F19" s="102" t="s">
        <v>174</v>
      </c>
      <c r="G19" s="102" t="s">
        <v>174</v>
      </c>
      <c r="H19" s="102" t="s">
        <v>174</v>
      </c>
      <c r="I19" s="102" t="s">
        <v>174</v>
      </c>
      <c r="J19" s="102" t="s">
        <v>174</v>
      </c>
      <c r="K19" s="102" t="s">
        <v>174</v>
      </c>
      <c r="L19" s="102" t="s">
        <v>174</v>
      </c>
      <c r="M19" s="102" t="s">
        <v>174</v>
      </c>
      <c r="N19" s="102" t="s">
        <v>174</v>
      </c>
      <c r="O19" s="103" t="s">
        <v>174</v>
      </c>
      <c r="P19" s="103" t="s">
        <v>174</v>
      </c>
      <c r="Q19" s="103" t="s">
        <v>174</v>
      </c>
    </row>
    <row r="20" spans="1:17" ht="39" customHeight="1">
      <c r="A20" s="36">
        <v>15</v>
      </c>
      <c r="B20" s="32" t="s">
        <v>186</v>
      </c>
      <c r="C20" s="33" t="s">
        <v>6</v>
      </c>
      <c r="D20" s="102" t="s">
        <v>174</v>
      </c>
      <c r="E20" s="102" t="s">
        <v>174</v>
      </c>
      <c r="F20" s="102" t="s">
        <v>174</v>
      </c>
      <c r="G20" s="102" t="s">
        <v>174</v>
      </c>
      <c r="H20" s="102" t="s">
        <v>174</v>
      </c>
      <c r="I20" s="102" t="s">
        <v>174</v>
      </c>
      <c r="J20" s="102" t="s">
        <v>174</v>
      </c>
      <c r="K20" s="102" t="s">
        <v>174</v>
      </c>
      <c r="L20" s="102" t="s">
        <v>174</v>
      </c>
      <c r="M20" s="102" t="s">
        <v>174</v>
      </c>
      <c r="N20" s="102" t="s">
        <v>174</v>
      </c>
      <c r="O20" s="103" t="s">
        <v>174</v>
      </c>
      <c r="P20" s="103" t="s">
        <v>174</v>
      </c>
      <c r="Q20" s="103" t="s">
        <v>174</v>
      </c>
    </row>
    <row r="21" spans="1:17" ht="27" customHeight="1">
      <c r="A21" s="36">
        <v>16</v>
      </c>
      <c r="B21" s="37" t="s">
        <v>45</v>
      </c>
      <c r="C21" s="35" t="s">
        <v>40</v>
      </c>
      <c r="D21" s="104">
        <v>3.7</v>
      </c>
      <c r="E21" s="104">
        <v>2.1</v>
      </c>
      <c r="F21" s="104">
        <v>7.7</v>
      </c>
      <c r="G21" s="104">
        <v>3.9</v>
      </c>
      <c r="H21" s="104">
        <v>1.8</v>
      </c>
      <c r="I21" s="105">
        <v>2.4</v>
      </c>
      <c r="J21" s="105">
        <v>0.9</v>
      </c>
      <c r="K21" s="105">
        <v>1.2</v>
      </c>
      <c r="L21" s="105">
        <v>1.1</v>
      </c>
      <c r="M21" s="105">
        <v>1.7</v>
      </c>
      <c r="N21" s="105">
        <v>1.8</v>
      </c>
      <c r="O21" s="105">
        <v>1.7</v>
      </c>
      <c r="P21" s="105">
        <v>2.1</v>
      </c>
      <c r="Q21" s="105">
        <v>2.2</v>
      </c>
    </row>
    <row r="22" spans="1:17" ht="36" customHeight="1">
      <c r="A22" s="36">
        <v>17</v>
      </c>
      <c r="B22" s="32" t="s">
        <v>109</v>
      </c>
      <c r="C22" s="33" t="s">
        <v>40</v>
      </c>
      <c r="D22" s="102">
        <v>3.7</v>
      </c>
      <c r="E22" s="102">
        <v>2.1</v>
      </c>
      <c r="F22" s="102">
        <v>7.7</v>
      </c>
      <c r="G22" s="102">
        <v>3.9</v>
      </c>
      <c r="H22" s="102">
        <v>1.8</v>
      </c>
      <c r="I22" s="103">
        <v>2.4</v>
      </c>
      <c r="J22" s="103">
        <v>0.9</v>
      </c>
      <c r="K22" s="103">
        <v>1.2</v>
      </c>
      <c r="L22" s="103">
        <v>1.1</v>
      </c>
      <c r="M22" s="103">
        <v>1.7</v>
      </c>
      <c r="N22" s="103">
        <v>1.8</v>
      </c>
      <c r="O22" s="103">
        <v>1.7</v>
      </c>
      <c r="P22" s="103">
        <v>2.1</v>
      </c>
      <c r="Q22" s="103">
        <v>2.2</v>
      </c>
    </row>
    <row r="23" spans="1:17" ht="39.75" customHeight="1">
      <c r="A23" s="36">
        <v>18</v>
      </c>
      <c r="B23" s="32" t="s">
        <v>187</v>
      </c>
      <c r="C23" s="33" t="s">
        <v>6</v>
      </c>
      <c r="D23" s="102">
        <v>100</v>
      </c>
      <c r="E23" s="102">
        <v>100</v>
      </c>
      <c r="F23" s="102">
        <v>100</v>
      </c>
      <c r="G23" s="102">
        <v>100</v>
      </c>
      <c r="H23" s="102">
        <v>100</v>
      </c>
      <c r="I23" s="102">
        <f>100*I22/I21</f>
        <v>100</v>
      </c>
      <c r="J23" s="102">
        <f aca="true" t="shared" si="3" ref="J23:Q23">100*J22/J21</f>
        <v>100</v>
      </c>
      <c r="K23" s="102">
        <f t="shared" si="3"/>
        <v>100</v>
      </c>
      <c r="L23" s="102">
        <f t="shared" si="3"/>
        <v>100</v>
      </c>
      <c r="M23" s="102">
        <f t="shared" si="3"/>
        <v>100</v>
      </c>
      <c r="N23" s="102">
        <f t="shared" si="3"/>
        <v>100</v>
      </c>
      <c r="O23" s="102">
        <f t="shared" si="3"/>
        <v>100</v>
      </c>
      <c r="P23" s="102">
        <f t="shared" si="3"/>
        <v>100</v>
      </c>
      <c r="Q23" s="102">
        <f t="shared" si="3"/>
        <v>100</v>
      </c>
    </row>
    <row r="24" spans="1:17" ht="30" customHeight="1">
      <c r="A24" s="36">
        <v>19</v>
      </c>
      <c r="B24" s="32" t="s">
        <v>110</v>
      </c>
      <c r="C24" s="33" t="s">
        <v>40</v>
      </c>
      <c r="D24" s="102" t="s">
        <v>174</v>
      </c>
      <c r="E24" s="102" t="s">
        <v>174</v>
      </c>
      <c r="F24" s="102" t="s">
        <v>174</v>
      </c>
      <c r="G24" s="102" t="s">
        <v>174</v>
      </c>
      <c r="H24" s="102" t="s">
        <v>174</v>
      </c>
      <c r="I24" s="102" t="s">
        <v>174</v>
      </c>
      <c r="J24" s="102" t="s">
        <v>174</v>
      </c>
      <c r="K24" s="102" t="s">
        <v>174</v>
      </c>
      <c r="L24" s="102" t="s">
        <v>174</v>
      </c>
      <c r="M24" s="102" t="s">
        <v>174</v>
      </c>
      <c r="N24" s="102" t="s">
        <v>174</v>
      </c>
      <c r="O24" s="103" t="s">
        <v>174</v>
      </c>
      <c r="P24" s="103" t="s">
        <v>174</v>
      </c>
      <c r="Q24" s="103" t="s">
        <v>174</v>
      </c>
    </row>
    <row r="25" spans="1:17" ht="39.75" customHeight="1">
      <c r="A25" s="36">
        <v>20</v>
      </c>
      <c r="B25" s="32" t="s">
        <v>188</v>
      </c>
      <c r="C25" s="33" t="s">
        <v>6</v>
      </c>
      <c r="D25" s="102" t="s">
        <v>174</v>
      </c>
      <c r="E25" s="102" t="s">
        <v>174</v>
      </c>
      <c r="F25" s="102" t="s">
        <v>174</v>
      </c>
      <c r="G25" s="102" t="s">
        <v>174</v>
      </c>
      <c r="H25" s="102" t="s">
        <v>174</v>
      </c>
      <c r="I25" s="102" t="s">
        <v>174</v>
      </c>
      <c r="J25" s="102" t="s">
        <v>174</v>
      </c>
      <c r="K25" s="102" t="s">
        <v>174</v>
      </c>
      <c r="L25" s="102" t="s">
        <v>174</v>
      </c>
      <c r="M25" s="102" t="s">
        <v>174</v>
      </c>
      <c r="N25" s="102" t="s">
        <v>174</v>
      </c>
      <c r="O25" s="103" t="s">
        <v>174</v>
      </c>
      <c r="P25" s="103" t="s">
        <v>174</v>
      </c>
      <c r="Q25" s="103" t="s">
        <v>174</v>
      </c>
    </row>
    <row r="26" spans="1:17" ht="25.5">
      <c r="A26" s="36">
        <v>21</v>
      </c>
      <c r="B26" s="37" t="s">
        <v>106</v>
      </c>
      <c r="C26" s="35" t="s">
        <v>40</v>
      </c>
      <c r="D26" s="104">
        <v>841.3</v>
      </c>
      <c r="E26" s="106">
        <v>446</v>
      </c>
      <c r="F26" s="104">
        <v>390.7</v>
      </c>
      <c r="G26" s="106">
        <v>376</v>
      </c>
      <c r="H26" s="104">
        <v>377.6</v>
      </c>
      <c r="I26" s="105">
        <v>394</v>
      </c>
      <c r="J26" s="105">
        <v>412</v>
      </c>
      <c r="K26" s="105">
        <v>408</v>
      </c>
      <c r="L26" s="105">
        <v>421.5</v>
      </c>
      <c r="M26" s="105">
        <v>444.8</v>
      </c>
      <c r="N26" s="105">
        <v>412.2</v>
      </c>
      <c r="O26" s="105">
        <v>432.8</v>
      </c>
      <c r="P26" s="105">
        <v>401.1</v>
      </c>
      <c r="Q26" s="105">
        <v>445.1</v>
      </c>
    </row>
    <row r="27" spans="1:17" ht="35.25" customHeight="1">
      <c r="A27" s="36">
        <v>22</v>
      </c>
      <c r="B27" s="32" t="s">
        <v>109</v>
      </c>
      <c r="C27" s="33" t="s">
        <v>40</v>
      </c>
      <c r="D27" s="102">
        <v>841.3</v>
      </c>
      <c r="E27" s="103">
        <v>446</v>
      </c>
      <c r="F27" s="102">
        <v>390.7</v>
      </c>
      <c r="G27" s="107">
        <v>376</v>
      </c>
      <c r="H27" s="107">
        <v>377.6</v>
      </c>
      <c r="I27" s="103">
        <v>394</v>
      </c>
      <c r="J27" s="103">
        <v>412</v>
      </c>
      <c r="K27" s="103">
        <v>408</v>
      </c>
      <c r="L27" s="103">
        <v>421.5</v>
      </c>
      <c r="M27" s="103">
        <v>444.8</v>
      </c>
      <c r="N27" s="103">
        <v>412.2</v>
      </c>
      <c r="O27" s="103">
        <v>432.8</v>
      </c>
      <c r="P27" s="103">
        <v>401.1</v>
      </c>
      <c r="Q27" s="103">
        <v>445.1</v>
      </c>
    </row>
    <row r="28" spans="1:17" ht="57.75" customHeight="1">
      <c r="A28" s="36">
        <v>23</v>
      </c>
      <c r="B28" s="32" t="s">
        <v>222</v>
      </c>
      <c r="C28" s="33" t="s">
        <v>6</v>
      </c>
      <c r="D28" s="102">
        <v>100</v>
      </c>
      <c r="E28" s="102">
        <v>100</v>
      </c>
      <c r="F28" s="102">
        <v>100</v>
      </c>
      <c r="G28" s="108">
        <v>100</v>
      </c>
      <c r="H28" s="108">
        <v>100</v>
      </c>
      <c r="I28" s="102">
        <f>100*I27/I26</f>
        <v>100</v>
      </c>
      <c r="J28" s="102">
        <f aca="true" t="shared" si="4" ref="J28:Q28">100*J27/J26</f>
        <v>100</v>
      </c>
      <c r="K28" s="102">
        <v>100</v>
      </c>
      <c r="L28" s="102">
        <v>100</v>
      </c>
      <c r="M28" s="102">
        <f t="shared" si="4"/>
        <v>100</v>
      </c>
      <c r="N28" s="102">
        <f t="shared" si="4"/>
        <v>100</v>
      </c>
      <c r="O28" s="102">
        <f t="shared" si="4"/>
        <v>100</v>
      </c>
      <c r="P28" s="102">
        <f t="shared" si="4"/>
        <v>100</v>
      </c>
      <c r="Q28" s="102">
        <f t="shared" si="4"/>
        <v>100</v>
      </c>
    </row>
    <row r="29" spans="1:17" ht="25.5">
      <c r="A29" s="36">
        <v>24</v>
      </c>
      <c r="B29" s="32" t="s">
        <v>110</v>
      </c>
      <c r="C29" s="33" t="s">
        <v>40</v>
      </c>
      <c r="D29" s="102" t="s">
        <v>174</v>
      </c>
      <c r="E29" s="102" t="s">
        <v>174</v>
      </c>
      <c r="F29" s="102" t="s">
        <v>174</v>
      </c>
      <c r="G29" s="102" t="s">
        <v>174</v>
      </c>
      <c r="H29" s="102" t="s">
        <v>174</v>
      </c>
      <c r="I29" s="102" t="s">
        <v>174</v>
      </c>
      <c r="J29" s="102" t="s">
        <v>174</v>
      </c>
      <c r="K29" s="102" t="s">
        <v>174</v>
      </c>
      <c r="L29" s="102" t="s">
        <v>174</v>
      </c>
      <c r="M29" s="102" t="s">
        <v>174</v>
      </c>
      <c r="N29" s="102" t="s">
        <v>174</v>
      </c>
      <c r="O29" s="103" t="s">
        <v>174</v>
      </c>
      <c r="P29" s="103" t="s">
        <v>174</v>
      </c>
      <c r="Q29" s="103" t="s">
        <v>174</v>
      </c>
    </row>
    <row r="30" spans="1:17" ht="52.5" customHeight="1">
      <c r="A30" s="36">
        <v>25</v>
      </c>
      <c r="B30" s="32" t="s">
        <v>189</v>
      </c>
      <c r="C30" s="33" t="s">
        <v>6</v>
      </c>
      <c r="D30" s="102" t="s">
        <v>174</v>
      </c>
      <c r="E30" s="102" t="s">
        <v>174</v>
      </c>
      <c r="F30" s="102" t="s">
        <v>174</v>
      </c>
      <c r="G30" s="102" t="s">
        <v>174</v>
      </c>
      <c r="H30" s="102" t="s">
        <v>174</v>
      </c>
      <c r="I30" s="102" t="s">
        <v>174</v>
      </c>
      <c r="J30" s="102" t="s">
        <v>174</v>
      </c>
      <c r="K30" s="102" t="s">
        <v>174</v>
      </c>
      <c r="L30" s="102" t="s">
        <v>174</v>
      </c>
      <c r="M30" s="102" t="s">
        <v>174</v>
      </c>
      <c r="N30" s="102" t="s">
        <v>174</v>
      </c>
      <c r="O30" s="103" t="s">
        <v>174</v>
      </c>
      <c r="P30" s="103" t="s">
        <v>174</v>
      </c>
      <c r="Q30" s="103" t="s">
        <v>174</v>
      </c>
    </row>
    <row r="31" spans="1:17" ht="25.5">
      <c r="A31" s="36">
        <v>26</v>
      </c>
      <c r="B31" s="37" t="s">
        <v>48</v>
      </c>
      <c r="C31" s="35" t="s">
        <v>40</v>
      </c>
      <c r="D31" s="104">
        <v>139.9</v>
      </c>
      <c r="E31" s="102" t="s">
        <v>174</v>
      </c>
      <c r="F31" s="104">
        <v>79.2</v>
      </c>
      <c r="G31" s="104">
        <v>96.1</v>
      </c>
      <c r="H31" s="109">
        <v>131.1</v>
      </c>
      <c r="I31" s="105">
        <v>130.1</v>
      </c>
      <c r="J31" s="105">
        <v>115.3</v>
      </c>
      <c r="K31" s="105">
        <v>116</v>
      </c>
      <c r="L31" s="105">
        <v>107.7</v>
      </c>
      <c r="M31" s="105">
        <v>115</v>
      </c>
      <c r="N31" s="105">
        <v>113.7</v>
      </c>
      <c r="O31" s="105">
        <v>130.5</v>
      </c>
      <c r="P31" s="105">
        <v>132.1</v>
      </c>
      <c r="Q31" s="105">
        <v>137.6</v>
      </c>
    </row>
    <row r="32" spans="1:17" ht="31.5" customHeight="1">
      <c r="A32" s="36">
        <v>27</v>
      </c>
      <c r="B32" s="32" t="s">
        <v>109</v>
      </c>
      <c r="C32" s="33" t="s">
        <v>40</v>
      </c>
      <c r="D32" s="102">
        <v>139.9</v>
      </c>
      <c r="E32" s="102" t="s">
        <v>174</v>
      </c>
      <c r="F32" s="102">
        <v>79.2</v>
      </c>
      <c r="G32" s="102">
        <v>96.1</v>
      </c>
      <c r="H32" s="102">
        <v>138.6</v>
      </c>
      <c r="I32" s="103">
        <v>130.1</v>
      </c>
      <c r="J32" s="103">
        <v>115.3</v>
      </c>
      <c r="K32" s="103">
        <v>116</v>
      </c>
      <c r="L32" s="103">
        <v>107.7</v>
      </c>
      <c r="M32" s="103">
        <v>115</v>
      </c>
      <c r="N32" s="103">
        <v>113.7</v>
      </c>
      <c r="O32" s="103">
        <v>130.5</v>
      </c>
      <c r="P32" s="103">
        <v>132.1</v>
      </c>
      <c r="Q32" s="103">
        <v>137.6</v>
      </c>
    </row>
    <row r="33" spans="1:17" ht="44.25" customHeight="1">
      <c r="A33" s="36">
        <v>28</v>
      </c>
      <c r="B33" s="32" t="s">
        <v>190</v>
      </c>
      <c r="C33" s="33" t="s">
        <v>6</v>
      </c>
      <c r="D33" s="102">
        <v>100</v>
      </c>
      <c r="E33" s="102" t="s">
        <v>174</v>
      </c>
      <c r="F33" s="102">
        <v>100</v>
      </c>
      <c r="G33" s="102">
        <v>100</v>
      </c>
      <c r="H33" s="102">
        <v>100</v>
      </c>
      <c r="I33" s="102">
        <f>100*I32/I31</f>
        <v>100</v>
      </c>
      <c r="J33" s="102">
        <f aca="true" t="shared" si="5" ref="J33:Q33">100*J32/J31</f>
        <v>100</v>
      </c>
      <c r="K33" s="102">
        <v>100</v>
      </c>
      <c r="L33" s="102">
        <v>100</v>
      </c>
      <c r="M33" s="102">
        <f t="shared" si="5"/>
        <v>100</v>
      </c>
      <c r="N33" s="102">
        <f t="shared" si="5"/>
        <v>100</v>
      </c>
      <c r="O33" s="102">
        <f t="shared" si="5"/>
        <v>100</v>
      </c>
      <c r="P33" s="102">
        <f t="shared" si="5"/>
        <v>100</v>
      </c>
      <c r="Q33" s="102">
        <f t="shared" si="5"/>
        <v>100</v>
      </c>
    </row>
    <row r="34" spans="1:17" ht="33" customHeight="1">
      <c r="A34" s="36">
        <v>29</v>
      </c>
      <c r="B34" s="32" t="s">
        <v>110</v>
      </c>
      <c r="C34" s="33" t="s">
        <v>40</v>
      </c>
      <c r="D34" s="102" t="s">
        <v>174</v>
      </c>
      <c r="E34" s="102" t="s">
        <v>174</v>
      </c>
      <c r="F34" s="102" t="s">
        <v>174</v>
      </c>
      <c r="G34" s="102" t="s">
        <v>174</v>
      </c>
      <c r="H34" s="102" t="s">
        <v>174</v>
      </c>
      <c r="I34" s="102" t="s">
        <v>174</v>
      </c>
      <c r="J34" s="102" t="s">
        <v>174</v>
      </c>
      <c r="K34" s="102" t="s">
        <v>174</v>
      </c>
      <c r="L34" s="102" t="s">
        <v>174</v>
      </c>
      <c r="M34" s="102" t="s">
        <v>174</v>
      </c>
      <c r="N34" s="102" t="s">
        <v>174</v>
      </c>
      <c r="O34" s="103" t="s">
        <v>174</v>
      </c>
      <c r="P34" s="103" t="s">
        <v>174</v>
      </c>
      <c r="Q34" s="103" t="s">
        <v>174</v>
      </c>
    </row>
    <row r="35" spans="1:17" ht="42.75" customHeight="1">
      <c r="A35" s="36">
        <v>30</v>
      </c>
      <c r="B35" s="32" t="s">
        <v>191</v>
      </c>
      <c r="C35" s="33" t="s">
        <v>6</v>
      </c>
      <c r="D35" s="102" t="s">
        <v>174</v>
      </c>
      <c r="E35" s="102" t="s">
        <v>174</v>
      </c>
      <c r="F35" s="102" t="s">
        <v>174</v>
      </c>
      <c r="G35" s="102" t="s">
        <v>174</v>
      </c>
      <c r="H35" s="102" t="s">
        <v>174</v>
      </c>
      <c r="I35" s="102" t="s">
        <v>174</v>
      </c>
      <c r="J35" s="102" t="s">
        <v>174</v>
      </c>
      <c r="K35" s="102" t="s">
        <v>174</v>
      </c>
      <c r="L35" s="102" t="s">
        <v>174</v>
      </c>
      <c r="M35" s="102" t="s">
        <v>174</v>
      </c>
      <c r="N35" s="102" t="s">
        <v>174</v>
      </c>
      <c r="O35" s="103" t="s">
        <v>174</v>
      </c>
      <c r="P35" s="103" t="s">
        <v>174</v>
      </c>
      <c r="Q35" s="103" t="s">
        <v>174</v>
      </c>
    </row>
    <row r="36" spans="1:17" ht="25.5">
      <c r="A36" s="36">
        <v>31</v>
      </c>
      <c r="B36" s="37" t="s">
        <v>175</v>
      </c>
      <c r="C36" s="35" t="s">
        <v>40</v>
      </c>
      <c r="D36" s="104">
        <v>1683.3</v>
      </c>
      <c r="E36" s="104">
        <v>1085.1</v>
      </c>
      <c r="F36" s="104">
        <v>668.5</v>
      </c>
      <c r="G36" s="104">
        <v>672.4</v>
      </c>
      <c r="H36" s="104">
        <v>673.4</v>
      </c>
      <c r="I36" s="105">
        <v>730</v>
      </c>
      <c r="J36" s="105">
        <v>753</v>
      </c>
      <c r="K36" s="105">
        <v>713.7</v>
      </c>
      <c r="L36" s="105">
        <v>721.4</v>
      </c>
      <c r="M36" s="105">
        <v>717.6</v>
      </c>
      <c r="N36" s="105">
        <v>688.7</v>
      </c>
      <c r="O36" s="105">
        <v>639.1</v>
      </c>
      <c r="P36" s="105">
        <v>639.3</v>
      </c>
      <c r="Q36" s="105">
        <v>631.1</v>
      </c>
    </row>
    <row r="37" spans="1:17" ht="31.5" customHeight="1">
      <c r="A37" s="36">
        <v>32</v>
      </c>
      <c r="B37" s="40" t="s">
        <v>109</v>
      </c>
      <c r="C37" s="33" t="s">
        <v>40</v>
      </c>
      <c r="D37" s="102">
        <v>1683.3</v>
      </c>
      <c r="E37" s="102">
        <v>1085.1</v>
      </c>
      <c r="F37" s="102">
        <v>668.5</v>
      </c>
      <c r="G37" s="102">
        <v>672.4</v>
      </c>
      <c r="H37" s="102">
        <v>673.4</v>
      </c>
      <c r="I37" s="103">
        <v>730</v>
      </c>
      <c r="J37" s="103">
        <v>753</v>
      </c>
      <c r="K37" s="102">
        <v>713.7</v>
      </c>
      <c r="L37" s="102">
        <v>721.4</v>
      </c>
      <c r="M37" s="102">
        <v>717.6</v>
      </c>
      <c r="N37" s="102">
        <v>688.7</v>
      </c>
      <c r="O37" s="103">
        <v>639.1</v>
      </c>
      <c r="P37" s="103">
        <v>639.3</v>
      </c>
      <c r="Q37" s="103">
        <v>631.1</v>
      </c>
    </row>
    <row r="38" spans="1:17" ht="15">
      <c r="A38" s="36">
        <v>33</v>
      </c>
      <c r="B38" s="41" t="s">
        <v>176</v>
      </c>
      <c r="C38" s="33"/>
      <c r="D38" s="102"/>
      <c r="E38" s="102"/>
      <c r="F38" s="102"/>
      <c r="G38" s="102"/>
      <c r="H38" s="102"/>
      <c r="I38" s="102"/>
      <c r="J38" s="102"/>
      <c r="K38" s="102"/>
      <c r="L38" s="102"/>
      <c r="M38" s="102"/>
      <c r="N38" s="102"/>
      <c r="O38" s="103"/>
      <c r="P38" s="103"/>
      <c r="Q38" s="103"/>
    </row>
    <row r="39" spans="1:17" ht="15.75" customHeight="1">
      <c r="A39" s="36">
        <v>34</v>
      </c>
      <c r="B39" s="42" t="s">
        <v>177</v>
      </c>
      <c r="C39" s="33" t="s">
        <v>40</v>
      </c>
      <c r="D39" s="102">
        <v>9.8</v>
      </c>
      <c r="E39" s="102" t="s">
        <v>174</v>
      </c>
      <c r="F39" s="103">
        <v>8</v>
      </c>
      <c r="G39" s="103">
        <v>14</v>
      </c>
      <c r="H39" s="102">
        <v>14.5</v>
      </c>
      <c r="I39" s="102">
        <v>10.6</v>
      </c>
      <c r="J39" s="102">
        <v>13.9</v>
      </c>
      <c r="K39" s="102">
        <v>10.2</v>
      </c>
      <c r="L39" s="102">
        <v>10.2</v>
      </c>
      <c r="M39" s="102">
        <v>10.7</v>
      </c>
      <c r="N39" s="102">
        <v>9.9</v>
      </c>
      <c r="O39" s="103">
        <v>9.6</v>
      </c>
      <c r="P39" s="103">
        <v>9.4</v>
      </c>
      <c r="Q39" s="103">
        <v>9.6</v>
      </c>
    </row>
    <row r="40" spans="1:17" ht="13.5" customHeight="1">
      <c r="A40" s="36">
        <v>35</v>
      </c>
      <c r="B40" s="42" t="s">
        <v>178</v>
      </c>
      <c r="C40" s="33" t="s">
        <v>40</v>
      </c>
      <c r="D40" s="102" t="s">
        <v>174</v>
      </c>
      <c r="E40" s="102" t="s">
        <v>174</v>
      </c>
      <c r="F40" s="102">
        <v>10.4</v>
      </c>
      <c r="G40" s="102">
        <v>7.1</v>
      </c>
      <c r="H40" s="102">
        <v>0.1</v>
      </c>
      <c r="I40" s="102">
        <v>0.1</v>
      </c>
      <c r="J40" s="107">
        <v>1</v>
      </c>
      <c r="K40" s="102">
        <v>0.3</v>
      </c>
      <c r="L40" s="102">
        <v>0.7</v>
      </c>
      <c r="M40" s="107">
        <v>0</v>
      </c>
      <c r="N40" s="102">
        <v>0.2</v>
      </c>
      <c r="O40" s="103">
        <v>0.1</v>
      </c>
      <c r="P40" s="103">
        <v>1.8</v>
      </c>
      <c r="Q40" s="103">
        <v>1.2</v>
      </c>
    </row>
    <row r="41" spans="1:17" ht="42" customHeight="1">
      <c r="A41" s="36">
        <v>36</v>
      </c>
      <c r="B41" s="42" t="s">
        <v>179</v>
      </c>
      <c r="C41" s="33" t="s">
        <v>40</v>
      </c>
      <c r="D41" s="102" t="s">
        <v>174</v>
      </c>
      <c r="E41" s="102" t="s">
        <v>174</v>
      </c>
      <c r="F41" s="102">
        <v>279.1</v>
      </c>
      <c r="G41" s="102">
        <v>303.5</v>
      </c>
      <c r="H41" s="102">
        <v>103.9</v>
      </c>
      <c r="I41" s="102">
        <v>98.2</v>
      </c>
      <c r="J41" s="102">
        <v>89.6</v>
      </c>
      <c r="K41" s="102">
        <v>89</v>
      </c>
      <c r="L41" s="102">
        <v>71.9</v>
      </c>
      <c r="M41" s="102">
        <v>73.5</v>
      </c>
      <c r="N41" s="102">
        <v>23.3</v>
      </c>
      <c r="O41" s="103">
        <v>25.8</v>
      </c>
      <c r="P41" s="103">
        <v>47.1</v>
      </c>
      <c r="Q41" s="103">
        <v>47.7</v>
      </c>
    </row>
    <row r="42" spans="1:17" ht="42" customHeight="1">
      <c r="A42" s="36">
        <v>37</v>
      </c>
      <c r="B42" s="40" t="s">
        <v>217</v>
      </c>
      <c r="C42" s="33" t="s">
        <v>6</v>
      </c>
      <c r="D42" s="102">
        <v>100</v>
      </c>
      <c r="E42" s="102">
        <v>100</v>
      </c>
      <c r="F42" s="102">
        <v>100</v>
      </c>
      <c r="G42" s="102">
        <v>100</v>
      </c>
      <c r="H42" s="102">
        <v>100</v>
      </c>
      <c r="I42" s="102">
        <v>100</v>
      </c>
      <c r="J42" s="102">
        <v>100</v>
      </c>
      <c r="K42" s="102">
        <v>100</v>
      </c>
      <c r="L42" s="102">
        <v>100</v>
      </c>
      <c r="M42" s="102">
        <v>100</v>
      </c>
      <c r="N42" s="102">
        <v>100</v>
      </c>
      <c r="O42" s="110">
        <v>100</v>
      </c>
      <c r="P42" s="110">
        <v>100</v>
      </c>
      <c r="Q42" s="110">
        <v>100</v>
      </c>
    </row>
    <row r="43" spans="1:17" ht="30" customHeight="1">
      <c r="A43" s="36">
        <v>38</v>
      </c>
      <c r="B43" s="32" t="s">
        <v>110</v>
      </c>
      <c r="C43" s="33" t="s">
        <v>40</v>
      </c>
      <c r="D43" s="102" t="s">
        <v>174</v>
      </c>
      <c r="E43" s="102" t="s">
        <v>174</v>
      </c>
      <c r="F43" s="102" t="s">
        <v>174</v>
      </c>
      <c r="G43" s="102" t="s">
        <v>174</v>
      </c>
      <c r="H43" s="102" t="s">
        <v>174</v>
      </c>
      <c r="I43" s="102" t="s">
        <v>174</v>
      </c>
      <c r="J43" s="102" t="s">
        <v>174</v>
      </c>
      <c r="K43" s="102" t="s">
        <v>174</v>
      </c>
      <c r="L43" s="102" t="s">
        <v>174</v>
      </c>
      <c r="M43" s="102" t="s">
        <v>174</v>
      </c>
      <c r="N43" s="102" t="s">
        <v>174</v>
      </c>
      <c r="O43" s="102" t="s">
        <v>174</v>
      </c>
      <c r="P43" s="102" t="s">
        <v>174</v>
      </c>
      <c r="Q43" s="102" t="s">
        <v>174</v>
      </c>
    </row>
    <row r="44" spans="1:17" ht="41.25" customHeight="1">
      <c r="A44" s="36">
        <v>39</v>
      </c>
      <c r="B44" s="32" t="s">
        <v>218</v>
      </c>
      <c r="C44" s="33" t="s">
        <v>6</v>
      </c>
      <c r="D44" s="102" t="s">
        <v>174</v>
      </c>
      <c r="E44" s="102" t="s">
        <v>174</v>
      </c>
      <c r="F44" s="102" t="s">
        <v>174</v>
      </c>
      <c r="G44" s="102" t="s">
        <v>174</v>
      </c>
      <c r="H44" s="102" t="s">
        <v>174</v>
      </c>
      <c r="I44" s="102" t="s">
        <v>174</v>
      </c>
      <c r="J44" s="102" t="s">
        <v>174</v>
      </c>
      <c r="K44" s="102" t="s">
        <v>174</v>
      </c>
      <c r="L44" s="102" t="s">
        <v>174</v>
      </c>
      <c r="M44" s="102" t="s">
        <v>174</v>
      </c>
      <c r="N44" s="102" t="s">
        <v>174</v>
      </c>
      <c r="O44" s="102" t="s">
        <v>174</v>
      </c>
      <c r="P44" s="102" t="s">
        <v>174</v>
      </c>
      <c r="Q44" s="102" t="s">
        <v>174</v>
      </c>
    </row>
    <row r="45" spans="1:17" ht="18" customHeight="1">
      <c r="A45" s="36">
        <v>40</v>
      </c>
      <c r="B45" s="37" t="s">
        <v>46</v>
      </c>
      <c r="C45" s="35" t="s">
        <v>40</v>
      </c>
      <c r="D45" s="102" t="s">
        <v>174</v>
      </c>
      <c r="E45" s="102" t="s">
        <v>174</v>
      </c>
      <c r="F45" s="102" t="s">
        <v>174</v>
      </c>
      <c r="G45" s="102" t="s">
        <v>174</v>
      </c>
      <c r="H45" s="102" t="s">
        <v>174</v>
      </c>
      <c r="I45" s="102" t="s">
        <v>174</v>
      </c>
      <c r="J45" s="102" t="s">
        <v>174</v>
      </c>
      <c r="K45" s="102" t="s">
        <v>174</v>
      </c>
      <c r="L45" s="102" t="s">
        <v>174</v>
      </c>
      <c r="M45" s="102" t="s">
        <v>174</v>
      </c>
      <c r="N45" s="102" t="s">
        <v>174</v>
      </c>
      <c r="O45" s="102" t="s">
        <v>174</v>
      </c>
      <c r="P45" s="102" t="s">
        <v>174</v>
      </c>
      <c r="Q45" s="102" t="s">
        <v>174</v>
      </c>
    </row>
    <row r="46" spans="1:17" ht="32.25" customHeight="1">
      <c r="A46" s="36">
        <v>41</v>
      </c>
      <c r="B46" s="32" t="s">
        <v>109</v>
      </c>
      <c r="C46" s="33" t="s">
        <v>40</v>
      </c>
      <c r="D46" s="102" t="s">
        <v>174</v>
      </c>
      <c r="E46" s="102" t="s">
        <v>174</v>
      </c>
      <c r="F46" s="102" t="s">
        <v>174</v>
      </c>
      <c r="G46" s="102" t="s">
        <v>174</v>
      </c>
      <c r="H46" s="102" t="s">
        <v>174</v>
      </c>
      <c r="I46" s="102" t="s">
        <v>174</v>
      </c>
      <c r="J46" s="102" t="s">
        <v>174</v>
      </c>
      <c r="K46" s="102" t="s">
        <v>174</v>
      </c>
      <c r="L46" s="102" t="s">
        <v>174</v>
      </c>
      <c r="M46" s="102" t="s">
        <v>174</v>
      </c>
      <c r="N46" s="102" t="s">
        <v>174</v>
      </c>
      <c r="O46" s="102" t="s">
        <v>174</v>
      </c>
      <c r="P46" s="102" t="s">
        <v>174</v>
      </c>
      <c r="Q46" s="102" t="s">
        <v>174</v>
      </c>
    </row>
    <row r="47" spans="1:17" ht="38.25" customHeight="1">
      <c r="A47" s="36">
        <v>42</v>
      </c>
      <c r="B47" s="32" t="s">
        <v>192</v>
      </c>
      <c r="C47" s="33" t="s">
        <v>6</v>
      </c>
      <c r="D47" s="102" t="s">
        <v>174</v>
      </c>
      <c r="E47" s="102" t="s">
        <v>174</v>
      </c>
      <c r="F47" s="102" t="s">
        <v>174</v>
      </c>
      <c r="G47" s="102" t="s">
        <v>174</v>
      </c>
      <c r="H47" s="102" t="s">
        <v>174</v>
      </c>
      <c r="I47" s="102" t="s">
        <v>174</v>
      </c>
      <c r="J47" s="102" t="s">
        <v>174</v>
      </c>
      <c r="K47" s="102" t="s">
        <v>174</v>
      </c>
      <c r="L47" s="102" t="s">
        <v>174</v>
      </c>
      <c r="M47" s="102" t="s">
        <v>174</v>
      </c>
      <c r="N47" s="102" t="s">
        <v>174</v>
      </c>
      <c r="O47" s="102" t="s">
        <v>174</v>
      </c>
      <c r="P47" s="102" t="s">
        <v>174</v>
      </c>
      <c r="Q47" s="102" t="s">
        <v>174</v>
      </c>
    </row>
    <row r="48" spans="1:17" ht="24" customHeight="1">
      <c r="A48" s="36">
        <v>43</v>
      </c>
      <c r="B48" s="32" t="s">
        <v>110</v>
      </c>
      <c r="C48" s="33" t="s">
        <v>40</v>
      </c>
      <c r="D48" s="102" t="s">
        <v>174</v>
      </c>
      <c r="E48" s="102" t="s">
        <v>174</v>
      </c>
      <c r="F48" s="102" t="s">
        <v>174</v>
      </c>
      <c r="G48" s="102" t="s">
        <v>174</v>
      </c>
      <c r="H48" s="102" t="s">
        <v>174</v>
      </c>
      <c r="I48" s="102" t="s">
        <v>174</v>
      </c>
      <c r="J48" s="102" t="s">
        <v>174</v>
      </c>
      <c r="K48" s="102" t="s">
        <v>174</v>
      </c>
      <c r="L48" s="102" t="s">
        <v>174</v>
      </c>
      <c r="M48" s="102" t="s">
        <v>174</v>
      </c>
      <c r="N48" s="102" t="s">
        <v>174</v>
      </c>
      <c r="O48" s="102" t="s">
        <v>174</v>
      </c>
      <c r="P48" s="102" t="s">
        <v>174</v>
      </c>
      <c r="Q48" s="102" t="s">
        <v>174</v>
      </c>
    </row>
    <row r="49" spans="1:17" ht="41.25" customHeight="1">
      <c r="A49" s="36">
        <v>44</v>
      </c>
      <c r="B49" s="32" t="s">
        <v>193</v>
      </c>
      <c r="C49" s="33" t="s">
        <v>6</v>
      </c>
      <c r="D49" s="102" t="s">
        <v>174</v>
      </c>
      <c r="E49" s="102" t="s">
        <v>174</v>
      </c>
      <c r="F49" s="102" t="s">
        <v>174</v>
      </c>
      <c r="G49" s="102" t="s">
        <v>174</v>
      </c>
      <c r="H49" s="102" t="s">
        <v>174</v>
      </c>
      <c r="I49" s="102" t="s">
        <v>174</v>
      </c>
      <c r="J49" s="102" t="s">
        <v>174</v>
      </c>
      <c r="K49" s="102" t="s">
        <v>174</v>
      </c>
      <c r="L49" s="102" t="s">
        <v>174</v>
      </c>
      <c r="M49" s="102" t="s">
        <v>174</v>
      </c>
      <c r="N49" s="102" t="s">
        <v>174</v>
      </c>
      <c r="O49" s="102" t="s">
        <v>174</v>
      </c>
      <c r="P49" s="102" t="s">
        <v>174</v>
      </c>
      <c r="Q49" s="102" t="s">
        <v>174</v>
      </c>
    </row>
    <row r="50" spans="1:17" ht="27" customHeight="1">
      <c r="A50" s="36">
        <v>45</v>
      </c>
      <c r="B50" s="37" t="s">
        <v>47</v>
      </c>
      <c r="C50" s="35" t="s">
        <v>40</v>
      </c>
      <c r="D50" s="102" t="s">
        <v>174</v>
      </c>
      <c r="E50" s="102" t="s">
        <v>174</v>
      </c>
      <c r="F50" s="102" t="s">
        <v>174</v>
      </c>
      <c r="G50" s="102" t="s">
        <v>174</v>
      </c>
      <c r="H50" s="102" t="s">
        <v>174</v>
      </c>
      <c r="I50" s="102" t="s">
        <v>174</v>
      </c>
      <c r="J50" s="102" t="s">
        <v>174</v>
      </c>
      <c r="K50" s="102" t="s">
        <v>174</v>
      </c>
      <c r="L50" s="102" t="s">
        <v>174</v>
      </c>
      <c r="M50" s="102" t="s">
        <v>174</v>
      </c>
      <c r="N50" s="102" t="s">
        <v>174</v>
      </c>
      <c r="O50" s="102" t="s">
        <v>174</v>
      </c>
      <c r="P50" s="102" t="s">
        <v>174</v>
      </c>
      <c r="Q50" s="102" t="s">
        <v>174</v>
      </c>
    </row>
    <row r="51" spans="1:17" ht="34.5" customHeight="1">
      <c r="A51" s="36">
        <v>46</v>
      </c>
      <c r="B51" s="32" t="s">
        <v>109</v>
      </c>
      <c r="C51" s="33" t="s">
        <v>40</v>
      </c>
      <c r="D51" s="102" t="s">
        <v>174</v>
      </c>
      <c r="E51" s="102" t="s">
        <v>174</v>
      </c>
      <c r="F51" s="102" t="s">
        <v>174</v>
      </c>
      <c r="G51" s="102" t="s">
        <v>174</v>
      </c>
      <c r="H51" s="102" t="s">
        <v>174</v>
      </c>
      <c r="I51" s="102" t="s">
        <v>174</v>
      </c>
      <c r="J51" s="102" t="s">
        <v>174</v>
      </c>
      <c r="K51" s="102" t="s">
        <v>174</v>
      </c>
      <c r="L51" s="102" t="s">
        <v>174</v>
      </c>
      <c r="M51" s="102" t="s">
        <v>174</v>
      </c>
      <c r="N51" s="102" t="s">
        <v>174</v>
      </c>
      <c r="O51" s="102" t="s">
        <v>174</v>
      </c>
      <c r="P51" s="102" t="s">
        <v>174</v>
      </c>
      <c r="Q51" s="102" t="s">
        <v>174</v>
      </c>
    </row>
    <row r="52" spans="1:17" ht="39" customHeight="1">
      <c r="A52" s="36">
        <v>47</v>
      </c>
      <c r="B52" s="32" t="s">
        <v>194</v>
      </c>
      <c r="C52" s="33" t="s">
        <v>6</v>
      </c>
      <c r="D52" s="102" t="s">
        <v>174</v>
      </c>
      <c r="E52" s="102" t="s">
        <v>174</v>
      </c>
      <c r="F52" s="102" t="s">
        <v>174</v>
      </c>
      <c r="G52" s="102" t="s">
        <v>174</v>
      </c>
      <c r="H52" s="102" t="s">
        <v>174</v>
      </c>
      <c r="I52" s="102" t="s">
        <v>174</v>
      </c>
      <c r="J52" s="102" t="s">
        <v>174</v>
      </c>
      <c r="K52" s="102" t="s">
        <v>174</v>
      </c>
      <c r="L52" s="102" t="s">
        <v>174</v>
      </c>
      <c r="M52" s="102" t="s">
        <v>174</v>
      </c>
      <c r="N52" s="102" t="s">
        <v>174</v>
      </c>
      <c r="O52" s="102" t="s">
        <v>174</v>
      </c>
      <c r="P52" s="102" t="s">
        <v>174</v>
      </c>
      <c r="Q52" s="102" t="s">
        <v>174</v>
      </c>
    </row>
    <row r="53" spans="1:17" ht="28.5" customHeight="1">
      <c r="A53" s="36">
        <v>48</v>
      </c>
      <c r="B53" s="32" t="s">
        <v>110</v>
      </c>
      <c r="C53" s="33" t="s">
        <v>40</v>
      </c>
      <c r="D53" s="102" t="s">
        <v>174</v>
      </c>
      <c r="E53" s="102" t="s">
        <v>174</v>
      </c>
      <c r="F53" s="102" t="s">
        <v>174</v>
      </c>
      <c r="G53" s="102" t="s">
        <v>174</v>
      </c>
      <c r="H53" s="102" t="s">
        <v>174</v>
      </c>
      <c r="I53" s="102" t="s">
        <v>174</v>
      </c>
      <c r="J53" s="102" t="s">
        <v>174</v>
      </c>
      <c r="K53" s="102" t="s">
        <v>174</v>
      </c>
      <c r="L53" s="102" t="s">
        <v>174</v>
      </c>
      <c r="M53" s="102" t="s">
        <v>174</v>
      </c>
      <c r="N53" s="102" t="s">
        <v>174</v>
      </c>
      <c r="O53" s="102" t="s">
        <v>174</v>
      </c>
      <c r="P53" s="102" t="s">
        <v>174</v>
      </c>
      <c r="Q53" s="102" t="s">
        <v>174</v>
      </c>
    </row>
    <row r="54" spans="1:17" ht="42" customHeight="1">
      <c r="A54" s="36">
        <v>49</v>
      </c>
      <c r="B54" s="32" t="s">
        <v>195</v>
      </c>
      <c r="C54" s="33" t="s">
        <v>6</v>
      </c>
      <c r="D54" s="102" t="s">
        <v>174</v>
      </c>
      <c r="E54" s="102" t="s">
        <v>174</v>
      </c>
      <c r="F54" s="102" t="s">
        <v>174</v>
      </c>
      <c r="G54" s="102" t="s">
        <v>174</v>
      </c>
      <c r="H54" s="102" t="s">
        <v>174</v>
      </c>
      <c r="I54" s="102" t="s">
        <v>174</v>
      </c>
      <c r="J54" s="102" t="s">
        <v>174</v>
      </c>
      <c r="K54" s="102" t="s">
        <v>174</v>
      </c>
      <c r="L54" s="102" t="s">
        <v>174</v>
      </c>
      <c r="M54" s="102" t="s">
        <v>174</v>
      </c>
      <c r="N54" s="102" t="s">
        <v>174</v>
      </c>
      <c r="O54" s="102" t="s">
        <v>174</v>
      </c>
      <c r="P54" s="102" t="s">
        <v>174</v>
      </c>
      <c r="Q54" s="102" t="s">
        <v>174</v>
      </c>
    </row>
    <row r="55" spans="1:17" ht="15">
      <c r="A55" s="36">
        <v>50</v>
      </c>
      <c r="B55" s="202"/>
      <c r="C55" s="202"/>
      <c r="D55" s="202"/>
      <c r="E55" s="202"/>
      <c r="F55" s="202"/>
      <c r="G55" s="202"/>
      <c r="H55" s="202"/>
      <c r="I55" s="202"/>
      <c r="J55" s="202"/>
      <c r="K55" s="202"/>
      <c r="L55" s="202"/>
      <c r="M55" s="202"/>
      <c r="N55" s="202"/>
      <c r="O55" s="202"/>
      <c r="P55" s="202"/>
      <c r="Q55" s="202"/>
    </row>
    <row r="56" spans="1:17" ht="15">
      <c r="A56" s="36">
        <v>51</v>
      </c>
      <c r="B56" s="167" t="s">
        <v>280</v>
      </c>
      <c r="C56" s="166"/>
      <c r="D56" s="166"/>
      <c r="E56" s="166"/>
      <c r="F56" s="166"/>
      <c r="G56" s="166"/>
      <c r="H56" s="166"/>
      <c r="I56" s="166"/>
      <c r="J56" s="166"/>
      <c r="K56" s="166"/>
      <c r="L56" s="166"/>
      <c r="M56" s="166"/>
      <c r="N56" s="166"/>
      <c r="O56" s="166"/>
      <c r="P56" s="166"/>
      <c r="Q56" s="166"/>
    </row>
    <row r="57" spans="1:17" ht="15">
      <c r="A57" s="36">
        <v>52</v>
      </c>
      <c r="B57" s="32" t="s">
        <v>49</v>
      </c>
      <c r="C57" s="33" t="s">
        <v>41</v>
      </c>
      <c r="D57" s="102" t="s">
        <v>174</v>
      </c>
      <c r="E57" s="102" t="s">
        <v>174</v>
      </c>
      <c r="F57" s="102" t="s">
        <v>174</v>
      </c>
      <c r="G57" s="102" t="s">
        <v>174</v>
      </c>
      <c r="H57" s="102" t="s">
        <v>174</v>
      </c>
      <c r="I57" s="102" t="s">
        <v>174</v>
      </c>
      <c r="J57" s="102" t="s">
        <v>174</v>
      </c>
      <c r="K57" s="102" t="s">
        <v>174</v>
      </c>
      <c r="L57" s="102" t="s">
        <v>174</v>
      </c>
      <c r="M57" s="102" t="s">
        <v>174</v>
      </c>
      <c r="N57" s="102" t="s">
        <v>174</v>
      </c>
      <c r="O57" s="102" t="s">
        <v>174</v>
      </c>
      <c r="P57" s="102" t="s">
        <v>174</v>
      </c>
      <c r="Q57" s="102" t="s">
        <v>174</v>
      </c>
    </row>
    <row r="58" spans="1:17" ht="15">
      <c r="A58" s="36">
        <v>53</v>
      </c>
      <c r="B58" s="32" t="s">
        <v>51</v>
      </c>
      <c r="C58" s="33" t="s">
        <v>42</v>
      </c>
      <c r="D58" s="102" t="s">
        <v>174</v>
      </c>
      <c r="E58" s="102" t="s">
        <v>174</v>
      </c>
      <c r="F58" s="102" t="s">
        <v>174</v>
      </c>
      <c r="G58" s="102" t="s">
        <v>174</v>
      </c>
      <c r="H58" s="102" t="s">
        <v>174</v>
      </c>
      <c r="I58" s="102" t="s">
        <v>174</v>
      </c>
      <c r="J58" s="102" t="s">
        <v>174</v>
      </c>
      <c r="K58" s="102" t="s">
        <v>174</v>
      </c>
      <c r="L58" s="102" t="s">
        <v>174</v>
      </c>
      <c r="M58" s="102" t="s">
        <v>174</v>
      </c>
      <c r="N58" s="102" t="s">
        <v>174</v>
      </c>
      <c r="O58" s="102" t="s">
        <v>174</v>
      </c>
      <c r="P58" s="102" t="s">
        <v>174</v>
      </c>
      <c r="Q58" s="102" t="s">
        <v>174</v>
      </c>
    </row>
    <row r="59" spans="1:17" ht="15">
      <c r="A59" s="36">
        <v>54</v>
      </c>
      <c r="B59" s="32" t="s">
        <v>50</v>
      </c>
      <c r="C59" s="33" t="s">
        <v>43</v>
      </c>
      <c r="D59" s="102" t="s">
        <v>174</v>
      </c>
      <c r="E59" s="102" t="s">
        <v>174</v>
      </c>
      <c r="F59" s="102" t="s">
        <v>174</v>
      </c>
      <c r="G59" s="102" t="s">
        <v>174</v>
      </c>
      <c r="H59" s="102" t="s">
        <v>174</v>
      </c>
      <c r="I59" s="102" t="s">
        <v>174</v>
      </c>
      <c r="J59" s="102" t="s">
        <v>174</v>
      </c>
      <c r="K59" s="102" t="s">
        <v>174</v>
      </c>
      <c r="L59" s="102" t="s">
        <v>174</v>
      </c>
      <c r="M59" s="102" t="s">
        <v>174</v>
      </c>
      <c r="N59" s="102" t="s">
        <v>174</v>
      </c>
      <c r="O59" s="102" t="s">
        <v>174</v>
      </c>
      <c r="P59" s="102" t="s">
        <v>174</v>
      </c>
      <c r="Q59" s="102" t="s">
        <v>174</v>
      </c>
    </row>
    <row r="60" spans="1:17" ht="15">
      <c r="A60" s="36">
        <v>55</v>
      </c>
      <c r="B60" s="32" t="s">
        <v>53</v>
      </c>
      <c r="C60" s="33" t="s">
        <v>41</v>
      </c>
      <c r="D60" s="103" t="s">
        <v>174</v>
      </c>
      <c r="E60" s="103" t="s">
        <v>174</v>
      </c>
      <c r="F60" s="97">
        <v>4621.4</v>
      </c>
      <c r="G60" s="97">
        <v>7173.5</v>
      </c>
      <c r="H60" s="97">
        <v>4852</v>
      </c>
      <c r="I60" s="97">
        <v>7078.9</v>
      </c>
      <c r="J60" s="97">
        <v>5571.5</v>
      </c>
      <c r="K60" s="97">
        <v>2806.1</v>
      </c>
      <c r="L60" s="97">
        <v>2695.9</v>
      </c>
      <c r="M60" s="97">
        <v>2667.9</v>
      </c>
      <c r="N60" s="97">
        <v>1351.1</v>
      </c>
      <c r="O60" s="97">
        <v>766.6</v>
      </c>
      <c r="P60" s="97">
        <v>717.4</v>
      </c>
      <c r="Q60" s="97">
        <v>644.9</v>
      </c>
    </row>
    <row r="61" spans="1:17" ht="15">
      <c r="A61" s="36">
        <v>56</v>
      </c>
      <c r="B61" s="32" t="s">
        <v>52</v>
      </c>
      <c r="C61" s="33" t="s">
        <v>41</v>
      </c>
      <c r="D61" s="103" t="s">
        <v>174</v>
      </c>
      <c r="E61" s="103" t="s">
        <v>174</v>
      </c>
      <c r="F61" s="97">
        <v>3.1</v>
      </c>
      <c r="G61" s="97">
        <v>1.5</v>
      </c>
      <c r="H61" s="97">
        <v>1.1</v>
      </c>
      <c r="I61" s="97">
        <v>0.794</v>
      </c>
      <c r="J61" s="97">
        <v>0.05</v>
      </c>
      <c r="K61" s="97">
        <v>0.042</v>
      </c>
      <c r="L61" s="97">
        <v>0.091</v>
      </c>
      <c r="M61" s="97">
        <v>0.111</v>
      </c>
      <c r="N61" s="97">
        <v>0.111</v>
      </c>
      <c r="O61" s="97">
        <v>0.447</v>
      </c>
      <c r="P61" s="97">
        <v>0.405</v>
      </c>
      <c r="Q61" s="97" t="s">
        <v>174</v>
      </c>
    </row>
    <row r="62" spans="1:17" ht="15">
      <c r="A62" s="36">
        <v>57</v>
      </c>
      <c r="B62" s="38" t="s">
        <v>90</v>
      </c>
      <c r="C62" s="33" t="s">
        <v>41</v>
      </c>
      <c r="D62" s="103" t="s">
        <v>174</v>
      </c>
      <c r="E62" s="103" t="s">
        <v>174</v>
      </c>
      <c r="F62" s="97">
        <v>0.3</v>
      </c>
      <c r="G62" s="97">
        <v>3.9</v>
      </c>
      <c r="H62" s="97">
        <v>0.7</v>
      </c>
      <c r="I62" s="97">
        <v>0.551</v>
      </c>
      <c r="J62" s="97">
        <v>0.487</v>
      </c>
      <c r="K62" s="97">
        <v>0.321</v>
      </c>
      <c r="L62" s="97">
        <v>0.328</v>
      </c>
      <c r="M62" s="97">
        <v>0.318</v>
      </c>
      <c r="N62" s="97">
        <v>0.399</v>
      </c>
      <c r="O62" s="97">
        <v>0.3</v>
      </c>
      <c r="P62" s="97">
        <v>0.292</v>
      </c>
      <c r="Q62" s="97">
        <v>0.261</v>
      </c>
    </row>
    <row r="63" spans="1:17" ht="15">
      <c r="A63" s="36">
        <v>58</v>
      </c>
      <c r="B63" s="38" t="s">
        <v>281</v>
      </c>
      <c r="C63" s="33" t="s">
        <v>41</v>
      </c>
      <c r="D63" s="102" t="s">
        <v>174</v>
      </c>
      <c r="E63" s="102" t="s">
        <v>174</v>
      </c>
      <c r="F63" s="97">
        <v>1941.7</v>
      </c>
      <c r="G63" s="97">
        <v>2379.1</v>
      </c>
      <c r="H63" s="97">
        <v>1756.5</v>
      </c>
      <c r="I63" s="97">
        <v>2206.5</v>
      </c>
      <c r="J63" s="97">
        <v>2307.3</v>
      </c>
      <c r="K63" s="97">
        <v>787.7</v>
      </c>
      <c r="L63" s="97">
        <v>674.1</v>
      </c>
      <c r="M63" s="97">
        <v>621.7</v>
      </c>
      <c r="N63" s="97">
        <v>325.3</v>
      </c>
      <c r="O63" s="97">
        <v>244</v>
      </c>
      <c r="P63" s="97">
        <v>473.7</v>
      </c>
      <c r="Q63" s="97">
        <v>310.4</v>
      </c>
    </row>
    <row r="64" spans="1:17" ht="15">
      <c r="A64" s="36">
        <v>59</v>
      </c>
      <c r="B64" s="38" t="s">
        <v>282</v>
      </c>
      <c r="C64" s="33" t="s">
        <v>41</v>
      </c>
      <c r="D64" s="102" t="s">
        <v>174</v>
      </c>
      <c r="E64" s="102" t="s">
        <v>174</v>
      </c>
      <c r="F64" s="97">
        <v>1606.6</v>
      </c>
      <c r="G64" s="97">
        <v>1548.3</v>
      </c>
      <c r="H64" s="97">
        <v>1081.5</v>
      </c>
      <c r="I64" s="97">
        <v>1437.7</v>
      </c>
      <c r="J64" s="97">
        <v>1774.3</v>
      </c>
      <c r="K64" s="97">
        <v>1565.6</v>
      </c>
      <c r="L64" s="97">
        <v>1637.9</v>
      </c>
      <c r="M64" s="97">
        <v>1548.1</v>
      </c>
      <c r="N64" s="97">
        <v>552.1</v>
      </c>
      <c r="O64" s="97">
        <v>188.4</v>
      </c>
      <c r="P64" s="97">
        <v>172.8</v>
      </c>
      <c r="Q64" s="97">
        <v>160.8</v>
      </c>
    </row>
    <row r="65" spans="1:17" ht="15">
      <c r="A65" s="36">
        <v>60</v>
      </c>
      <c r="B65" s="38" t="s">
        <v>283</v>
      </c>
      <c r="C65" s="33" t="s">
        <v>41</v>
      </c>
      <c r="D65" s="102" t="s">
        <v>174</v>
      </c>
      <c r="E65" s="102" t="s">
        <v>174</v>
      </c>
      <c r="F65" s="97">
        <v>506.4</v>
      </c>
      <c r="G65" s="97">
        <v>575.7</v>
      </c>
      <c r="H65" s="97">
        <v>640.4</v>
      </c>
      <c r="I65" s="97">
        <v>787.6</v>
      </c>
      <c r="J65" s="97">
        <v>907.6</v>
      </c>
      <c r="K65" s="97">
        <v>832.4</v>
      </c>
      <c r="L65" s="97">
        <v>920.5</v>
      </c>
      <c r="M65" s="97">
        <v>970.7</v>
      </c>
      <c r="N65" s="97">
        <v>1108.6</v>
      </c>
      <c r="O65" s="97">
        <v>1124.1</v>
      </c>
      <c r="P65" s="97">
        <v>1235.3</v>
      </c>
      <c r="Q65" s="97">
        <v>1334.2</v>
      </c>
    </row>
    <row r="66" spans="1:17" ht="15">
      <c r="A66" s="36">
        <v>61</v>
      </c>
      <c r="B66" s="38" t="s">
        <v>284</v>
      </c>
      <c r="C66" s="33" t="s">
        <v>41</v>
      </c>
      <c r="D66" s="103" t="s">
        <v>174</v>
      </c>
      <c r="E66" s="103" t="s">
        <v>174</v>
      </c>
      <c r="F66" s="97">
        <v>17.3</v>
      </c>
      <c r="G66" s="97">
        <v>2.8</v>
      </c>
      <c r="H66" s="97">
        <v>3.6</v>
      </c>
      <c r="I66" s="97">
        <v>4.4</v>
      </c>
      <c r="J66" s="97">
        <v>1.7</v>
      </c>
      <c r="K66" s="97">
        <v>3</v>
      </c>
      <c r="L66" s="97">
        <v>3.3</v>
      </c>
      <c r="M66" s="97">
        <v>2.3</v>
      </c>
      <c r="N66" s="98" t="s">
        <v>174</v>
      </c>
      <c r="O66" s="97">
        <v>16</v>
      </c>
      <c r="P66" s="97">
        <v>26.6</v>
      </c>
      <c r="Q66" s="97">
        <v>12.7</v>
      </c>
    </row>
    <row r="67" spans="1:17" ht="15">
      <c r="A67" s="36">
        <v>62</v>
      </c>
      <c r="B67" s="38" t="s">
        <v>285</v>
      </c>
      <c r="C67" s="33" t="s">
        <v>41</v>
      </c>
      <c r="D67" s="103" t="s">
        <v>174</v>
      </c>
      <c r="E67" s="103" t="s">
        <v>174</v>
      </c>
      <c r="F67" s="97">
        <v>126.1</v>
      </c>
      <c r="G67" s="97">
        <v>126.6</v>
      </c>
      <c r="H67" s="97">
        <v>140.1</v>
      </c>
      <c r="I67" s="97">
        <v>149.4</v>
      </c>
      <c r="J67" s="97">
        <v>148.1</v>
      </c>
      <c r="K67" s="97">
        <v>118</v>
      </c>
      <c r="L67" s="97">
        <v>117</v>
      </c>
      <c r="M67" s="97">
        <v>69.4</v>
      </c>
      <c r="N67" s="97">
        <v>141</v>
      </c>
      <c r="O67" s="97">
        <v>75.1</v>
      </c>
      <c r="P67" s="97">
        <v>75.1</v>
      </c>
      <c r="Q67" s="97">
        <v>68.7</v>
      </c>
    </row>
    <row r="68" spans="1:17" ht="15">
      <c r="A68" s="36">
        <v>63</v>
      </c>
      <c r="B68" s="38" t="s">
        <v>286</v>
      </c>
      <c r="C68" s="33" t="s">
        <v>41</v>
      </c>
      <c r="D68" s="103" t="s">
        <v>174</v>
      </c>
      <c r="E68" s="103" t="s">
        <v>174</v>
      </c>
      <c r="F68" s="98" t="s">
        <v>174</v>
      </c>
      <c r="G68" s="97">
        <v>420.4</v>
      </c>
      <c r="H68" s="97">
        <v>85.8</v>
      </c>
      <c r="I68" s="97">
        <v>250.6</v>
      </c>
      <c r="J68" s="97">
        <v>252.1</v>
      </c>
      <c r="K68" s="97">
        <v>748.1</v>
      </c>
      <c r="L68" s="97">
        <v>538.1</v>
      </c>
      <c r="M68" s="97">
        <v>625</v>
      </c>
      <c r="N68" s="97">
        <v>419.3</v>
      </c>
      <c r="O68" s="97">
        <v>611.3</v>
      </c>
      <c r="P68" s="97">
        <v>600.3</v>
      </c>
      <c r="Q68" s="97">
        <v>510.2</v>
      </c>
    </row>
    <row r="69" spans="1:17" ht="15">
      <c r="A69" s="36">
        <v>64</v>
      </c>
      <c r="B69" s="38" t="s">
        <v>287</v>
      </c>
      <c r="C69" s="33" t="s">
        <v>41</v>
      </c>
      <c r="D69" s="103" t="s">
        <v>174</v>
      </c>
      <c r="E69" s="103" t="s">
        <v>174</v>
      </c>
      <c r="F69" s="97">
        <v>51.6</v>
      </c>
      <c r="G69" s="97">
        <v>59.1</v>
      </c>
      <c r="H69" s="97">
        <v>81.9</v>
      </c>
      <c r="I69" s="97">
        <v>103.2</v>
      </c>
      <c r="J69" s="97">
        <v>106.4</v>
      </c>
      <c r="K69" s="97">
        <v>88.3</v>
      </c>
      <c r="L69" s="97">
        <v>301.2</v>
      </c>
      <c r="M69" s="97">
        <v>258</v>
      </c>
      <c r="N69" s="97">
        <v>212.4</v>
      </c>
      <c r="O69" s="97">
        <v>208.8</v>
      </c>
      <c r="P69" s="97">
        <v>161.1</v>
      </c>
      <c r="Q69" s="97">
        <v>156.3</v>
      </c>
    </row>
    <row r="70" spans="1:17" ht="15">
      <c r="A70" s="36">
        <v>65</v>
      </c>
      <c r="B70" s="198"/>
      <c r="C70" s="198"/>
      <c r="D70" s="198"/>
      <c r="E70" s="198"/>
      <c r="F70" s="198"/>
      <c r="G70" s="198"/>
      <c r="H70" s="198"/>
      <c r="I70" s="198"/>
      <c r="J70" s="198"/>
      <c r="K70" s="198"/>
      <c r="L70" s="198"/>
      <c r="M70" s="198"/>
      <c r="N70" s="198"/>
      <c r="O70" s="198"/>
      <c r="P70" s="198"/>
      <c r="Q70" s="198"/>
    </row>
    <row r="71" spans="1:17" ht="15">
      <c r="A71" s="36">
        <v>66</v>
      </c>
      <c r="B71" s="167" t="s">
        <v>91</v>
      </c>
      <c r="C71" s="166"/>
      <c r="D71" s="166"/>
      <c r="E71" s="166"/>
      <c r="F71" s="166"/>
      <c r="G71" s="166"/>
      <c r="H71" s="166"/>
      <c r="I71" s="166"/>
      <c r="J71" s="166"/>
      <c r="K71" s="166"/>
      <c r="L71" s="166"/>
      <c r="M71" s="166"/>
      <c r="N71" s="166"/>
      <c r="O71" s="166"/>
      <c r="P71" s="166"/>
      <c r="Q71" s="166"/>
    </row>
    <row r="72" spans="1:17" ht="25.5">
      <c r="A72" s="36">
        <v>67</v>
      </c>
      <c r="B72" s="32" t="s">
        <v>54</v>
      </c>
      <c r="C72" s="33" t="s">
        <v>223</v>
      </c>
      <c r="D72" s="102" t="s">
        <v>174</v>
      </c>
      <c r="E72" s="102">
        <v>15.7</v>
      </c>
      <c r="F72" s="101">
        <v>14.9</v>
      </c>
      <c r="G72" s="101">
        <v>14.9</v>
      </c>
      <c r="H72" s="101">
        <v>14.9</v>
      </c>
      <c r="I72" s="101">
        <v>14.9</v>
      </c>
      <c r="J72" s="101">
        <v>15</v>
      </c>
      <c r="K72" s="101">
        <v>15.1</v>
      </c>
      <c r="L72" s="101">
        <v>15.3</v>
      </c>
      <c r="M72" s="101">
        <v>15.5</v>
      </c>
      <c r="N72" s="101">
        <v>15.7</v>
      </c>
      <c r="O72" s="101">
        <v>16.1</v>
      </c>
      <c r="P72" s="101">
        <v>16.3</v>
      </c>
      <c r="Q72" s="101">
        <v>16.6</v>
      </c>
    </row>
    <row r="73" spans="1:17" ht="25.5">
      <c r="A73" s="36">
        <v>68</v>
      </c>
      <c r="B73" s="39" t="s">
        <v>271</v>
      </c>
      <c r="C73" s="33" t="s">
        <v>55</v>
      </c>
      <c r="D73" s="102" t="s">
        <v>174</v>
      </c>
      <c r="E73" s="103">
        <f aca="true" t="shared" si="6" ref="E73:Q73">E6/E72</f>
        <v>72.15923566878982</v>
      </c>
      <c r="F73" s="103">
        <f t="shared" si="6"/>
        <v>72.48322147651007</v>
      </c>
      <c r="G73" s="103">
        <f t="shared" si="6"/>
        <v>81.11409395973153</v>
      </c>
      <c r="H73" s="103">
        <f t="shared" si="6"/>
        <v>75.98657718120805</v>
      </c>
      <c r="I73" s="103">
        <f t="shared" si="6"/>
        <v>92.97986577181209</v>
      </c>
      <c r="J73" s="103">
        <f t="shared" si="6"/>
        <v>99.47333333333333</v>
      </c>
      <c r="K73" s="103">
        <f t="shared" si="6"/>
        <v>96.20529801324504</v>
      </c>
      <c r="L73" s="103">
        <f t="shared" si="6"/>
        <v>89.359477124183</v>
      </c>
      <c r="M73" s="103">
        <f t="shared" si="6"/>
        <v>83.91612903225807</v>
      </c>
      <c r="N73" s="103">
        <f t="shared" si="6"/>
        <v>68.69426751592357</v>
      </c>
      <c r="O73" s="103">
        <f t="shared" si="6"/>
        <v>48.43478260869564</v>
      </c>
      <c r="P73" s="103">
        <f t="shared" si="6"/>
        <v>44.392638036809814</v>
      </c>
      <c r="Q73" s="103">
        <f t="shared" si="6"/>
        <v>46.63855421686747</v>
      </c>
    </row>
    <row r="74" spans="1:17" ht="25.5">
      <c r="A74" s="36">
        <v>69</v>
      </c>
      <c r="B74" s="39" t="s">
        <v>272</v>
      </c>
      <c r="C74" s="33" t="s">
        <v>55</v>
      </c>
      <c r="D74" s="102" t="s">
        <v>174</v>
      </c>
      <c r="E74" s="103">
        <f>E7/E73</f>
        <v>15.7</v>
      </c>
      <c r="F74" s="103">
        <f aca="true" t="shared" si="7" ref="F74:Q74">F11/F72</f>
        <v>10.85234899328859</v>
      </c>
      <c r="G74" s="103">
        <f t="shared" si="7"/>
        <v>11.986577181208053</v>
      </c>
      <c r="H74" s="103">
        <f t="shared" si="7"/>
        <v>11.818791946308725</v>
      </c>
      <c r="I74" s="103">
        <f t="shared" si="7"/>
        <v>12.859060402684563</v>
      </c>
      <c r="J74" s="103">
        <f t="shared" si="7"/>
        <v>13.133333333333333</v>
      </c>
      <c r="K74" s="103">
        <f t="shared" si="7"/>
        <v>13.178807947019868</v>
      </c>
      <c r="L74" s="103">
        <f t="shared" si="7"/>
        <v>13.18954248366013</v>
      </c>
      <c r="M74" s="103">
        <f t="shared" si="7"/>
        <v>13.27741935483871</v>
      </c>
      <c r="N74" s="103">
        <f t="shared" si="7"/>
        <v>13.51592356687898</v>
      </c>
      <c r="O74" s="103">
        <f t="shared" si="7"/>
        <v>12.832298136645962</v>
      </c>
      <c r="P74" s="103">
        <f t="shared" si="7"/>
        <v>13.226993865030673</v>
      </c>
      <c r="Q74" s="103">
        <f t="shared" si="7"/>
        <v>14.024096385542169</v>
      </c>
    </row>
    <row r="75" spans="1:17" ht="25.5">
      <c r="A75" s="36">
        <v>70</v>
      </c>
      <c r="B75" s="39" t="s">
        <v>273</v>
      </c>
      <c r="C75" s="33" t="s">
        <v>55</v>
      </c>
      <c r="D75" s="102" t="s">
        <v>174</v>
      </c>
      <c r="E75" s="103">
        <f>E8/E74</f>
        <v>6.369426751592357</v>
      </c>
      <c r="F75" s="103">
        <f aca="true" t="shared" si="8" ref="F75:Q75">F16/F72</f>
        <v>2.2550335570469797</v>
      </c>
      <c r="G75" s="103">
        <f t="shared" si="8"/>
        <v>2.1006711409395975</v>
      </c>
      <c r="H75" s="103">
        <f t="shared" si="8"/>
        <v>1.3624161073825503</v>
      </c>
      <c r="I75" s="103">
        <f t="shared" si="8"/>
        <v>1.74496644295302</v>
      </c>
      <c r="J75" s="103">
        <f t="shared" si="8"/>
        <v>1.5333333333333334</v>
      </c>
      <c r="K75" s="103">
        <f t="shared" si="8"/>
        <v>2.7350993377483444</v>
      </c>
      <c r="L75" s="103">
        <f t="shared" si="8"/>
        <v>3.235294117647059</v>
      </c>
      <c r="M75" s="103">
        <f t="shared" si="8"/>
        <v>3.3870967741935485</v>
      </c>
      <c r="N75" s="103">
        <f t="shared" si="8"/>
        <v>3.2738853503184715</v>
      </c>
      <c r="O75" s="103">
        <f t="shared" si="8"/>
        <v>2.7142857142857144</v>
      </c>
      <c r="P75" s="103">
        <f t="shared" si="8"/>
        <v>3.049079754601227</v>
      </c>
      <c r="Q75" s="103">
        <f t="shared" si="8"/>
        <v>3.2168674698795177</v>
      </c>
    </row>
    <row r="76" spans="1:17" ht="25.5">
      <c r="A76" s="36">
        <v>71</v>
      </c>
      <c r="B76" s="39" t="s">
        <v>274</v>
      </c>
      <c r="C76" s="33" t="s">
        <v>55</v>
      </c>
      <c r="D76" s="102" t="s">
        <v>174</v>
      </c>
      <c r="E76" s="103">
        <f aca="true" t="shared" si="9" ref="E76:Q76">E21/E72</f>
        <v>0.1337579617834395</v>
      </c>
      <c r="F76" s="103">
        <f t="shared" si="9"/>
        <v>0.5167785234899329</v>
      </c>
      <c r="G76" s="103">
        <f t="shared" si="9"/>
        <v>0.26174496644295303</v>
      </c>
      <c r="H76" s="103">
        <f t="shared" si="9"/>
        <v>0.12080536912751678</v>
      </c>
      <c r="I76" s="103">
        <f t="shared" si="9"/>
        <v>0.1610738255033557</v>
      </c>
      <c r="J76" s="103">
        <f t="shared" si="9"/>
        <v>0.060000000000000005</v>
      </c>
      <c r="K76" s="103">
        <f t="shared" si="9"/>
        <v>0.07947019867549669</v>
      </c>
      <c r="L76" s="103">
        <f t="shared" si="9"/>
        <v>0.07189542483660132</v>
      </c>
      <c r="M76" s="103">
        <f t="shared" si="9"/>
        <v>0.10967741935483871</v>
      </c>
      <c r="N76" s="103">
        <f t="shared" si="9"/>
        <v>0.11464968152866242</v>
      </c>
      <c r="O76" s="103">
        <f t="shared" si="9"/>
        <v>0.10559006211180123</v>
      </c>
      <c r="P76" s="103">
        <f t="shared" si="9"/>
        <v>0.12883435582822086</v>
      </c>
      <c r="Q76" s="103">
        <f t="shared" si="9"/>
        <v>0.13253012048192772</v>
      </c>
    </row>
    <row r="77" spans="1:17" ht="25.5">
      <c r="A77" s="36">
        <v>72</v>
      </c>
      <c r="B77" s="39" t="s">
        <v>275</v>
      </c>
      <c r="C77" s="33" t="s">
        <v>55</v>
      </c>
      <c r="D77" s="102" t="s">
        <v>174</v>
      </c>
      <c r="E77" s="102" t="s">
        <v>174</v>
      </c>
      <c r="F77" s="103">
        <f aca="true" t="shared" si="10" ref="F77:Q77">F26/F72</f>
        <v>26.221476510067113</v>
      </c>
      <c r="G77" s="103">
        <f t="shared" si="10"/>
        <v>25.23489932885906</v>
      </c>
      <c r="H77" s="103">
        <f t="shared" si="10"/>
        <v>25.342281879194633</v>
      </c>
      <c r="I77" s="103">
        <f t="shared" si="10"/>
        <v>26.442953020134226</v>
      </c>
      <c r="J77" s="103">
        <f t="shared" si="10"/>
        <v>27.466666666666665</v>
      </c>
      <c r="K77" s="103">
        <f t="shared" si="10"/>
        <v>27.019867549668874</v>
      </c>
      <c r="L77" s="103">
        <f t="shared" si="10"/>
        <v>27.549019607843135</v>
      </c>
      <c r="M77" s="103">
        <f t="shared" si="10"/>
        <v>28.69677419354839</v>
      </c>
      <c r="N77" s="103">
        <f t="shared" si="10"/>
        <v>26.254777070063696</v>
      </c>
      <c r="O77" s="103">
        <f t="shared" si="10"/>
        <v>26.881987577639748</v>
      </c>
      <c r="P77" s="103">
        <f t="shared" si="10"/>
        <v>24.607361963190183</v>
      </c>
      <c r="Q77" s="103">
        <f t="shared" si="10"/>
        <v>26.813253012048193</v>
      </c>
    </row>
    <row r="78" spans="1:17" ht="25.5">
      <c r="A78" s="36">
        <v>73</v>
      </c>
      <c r="B78" s="39" t="s">
        <v>276</v>
      </c>
      <c r="C78" s="33" t="s">
        <v>55</v>
      </c>
      <c r="D78" s="102" t="s">
        <v>174</v>
      </c>
      <c r="E78" s="102" t="s">
        <v>174</v>
      </c>
      <c r="F78" s="103">
        <f aca="true" t="shared" si="11" ref="F78:Q78">F31/F72</f>
        <v>5.315436241610739</v>
      </c>
      <c r="G78" s="103">
        <f t="shared" si="11"/>
        <v>6.449664429530201</v>
      </c>
      <c r="H78" s="103">
        <f t="shared" si="11"/>
        <v>8.798657718120804</v>
      </c>
      <c r="I78" s="103">
        <f t="shared" si="11"/>
        <v>8.731543624161073</v>
      </c>
      <c r="J78" s="103">
        <f t="shared" si="11"/>
        <v>7.6866666666666665</v>
      </c>
      <c r="K78" s="103">
        <f t="shared" si="11"/>
        <v>7.682119205298013</v>
      </c>
      <c r="L78" s="103">
        <f t="shared" si="11"/>
        <v>7.03921568627451</v>
      </c>
      <c r="M78" s="103">
        <f t="shared" si="11"/>
        <v>7.419354838709677</v>
      </c>
      <c r="N78" s="103">
        <f t="shared" si="11"/>
        <v>7.24203821656051</v>
      </c>
      <c r="O78" s="103">
        <f t="shared" si="11"/>
        <v>8.105590062111801</v>
      </c>
      <c r="P78" s="103">
        <f t="shared" si="11"/>
        <v>8.104294478527606</v>
      </c>
      <c r="Q78" s="103">
        <f t="shared" si="11"/>
        <v>8.289156626506022</v>
      </c>
    </row>
    <row r="79" spans="1:17" ht="25.5">
      <c r="A79" s="36">
        <v>74</v>
      </c>
      <c r="B79" s="39" t="s">
        <v>277</v>
      </c>
      <c r="C79" s="33" t="s">
        <v>55</v>
      </c>
      <c r="D79" s="102" t="s">
        <v>174</v>
      </c>
      <c r="E79" s="102" t="s">
        <v>174</v>
      </c>
      <c r="F79" s="103">
        <f aca="true" t="shared" si="12" ref="F79:Q79">F36/F72</f>
        <v>44.86577181208054</v>
      </c>
      <c r="G79" s="103">
        <f t="shared" si="12"/>
        <v>45.127516778523486</v>
      </c>
      <c r="H79" s="103">
        <f t="shared" si="12"/>
        <v>45.194630872483216</v>
      </c>
      <c r="I79" s="103">
        <f t="shared" si="12"/>
        <v>48.993288590604024</v>
      </c>
      <c r="J79" s="103">
        <f t="shared" si="12"/>
        <v>50.2</v>
      </c>
      <c r="K79" s="103">
        <f t="shared" si="12"/>
        <v>47.26490066225166</v>
      </c>
      <c r="L79" s="103">
        <f t="shared" si="12"/>
        <v>47.15032679738562</v>
      </c>
      <c r="M79" s="103">
        <f t="shared" si="12"/>
        <v>46.29677419354839</v>
      </c>
      <c r="N79" s="103">
        <f t="shared" si="12"/>
        <v>43.86624203821656</v>
      </c>
      <c r="O79" s="103">
        <f t="shared" si="12"/>
        <v>39.69565217391304</v>
      </c>
      <c r="P79" s="103">
        <f t="shared" si="12"/>
        <v>39.22085889570552</v>
      </c>
      <c r="Q79" s="103">
        <f t="shared" si="12"/>
        <v>38.01807228915663</v>
      </c>
    </row>
    <row r="80" spans="1:17" ht="25.5">
      <c r="A80" s="36">
        <v>75</v>
      </c>
      <c r="B80" s="39" t="s">
        <v>278</v>
      </c>
      <c r="C80" s="33" t="s">
        <v>55</v>
      </c>
      <c r="D80" s="102" t="s">
        <v>174</v>
      </c>
      <c r="E80" s="102" t="s">
        <v>174</v>
      </c>
      <c r="F80" s="102" t="s">
        <v>174</v>
      </c>
      <c r="G80" s="102" t="s">
        <v>174</v>
      </c>
      <c r="H80" s="102" t="s">
        <v>174</v>
      </c>
      <c r="I80" s="102" t="s">
        <v>174</v>
      </c>
      <c r="J80" s="102" t="s">
        <v>174</v>
      </c>
      <c r="K80" s="102" t="s">
        <v>174</v>
      </c>
      <c r="L80" s="102" t="s">
        <v>174</v>
      </c>
      <c r="M80" s="102" t="s">
        <v>174</v>
      </c>
      <c r="N80" s="102" t="s">
        <v>174</v>
      </c>
      <c r="O80" s="102" t="s">
        <v>174</v>
      </c>
      <c r="P80" s="102" t="s">
        <v>174</v>
      </c>
      <c r="Q80" s="102" t="s">
        <v>174</v>
      </c>
    </row>
    <row r="81" spans="1:17" ht="25.5">
      <c r="A81" s="36">
        <v>76</v>
      </c>
      <c r="B81" s="39" t="s">
        <v>279</v>
      </c>
      <c r="C81" s="33" t="s">
        <v>55</v>
      </c>
      <c r="D81" s="102" t="s">
        <v>174</v>
      </c>
      <c r="E81" s="102" t="s">
        <v>174</v>
      </c>
      <c r="F81" s="102" t="s">
        <v>174</v>
      </c>
      <c r="G81" s="102" t="s">
        <v>174</v>
      </c>
      <c r="H81" s="102" t="s">
        <v>174</v>
      </c>
      <c r="I81" s="102" t="s">
        <v>174</v>
      </c>
      <c r="J81" s="102" t="s">
        <v>174</v>
      </c>
      <c r="K81" s="102" t="s">
        <v>174</v>
      </c>
      <c r="L81" s="102" t="s">
        <v>174</v>
      </c>
      <c r="M81" s="102" t="s">
        <v>174</v>
      </c>
      <c r="N81" s="102" t="s">
        <v>174</v>
      </c>
      <c r="O81" s="102" t="s">
        <v>174</v>
      </c>
      <c r="P81" s="102" t="s">
        <v>174</v>
      </c>
      <c r="Q81" s="102" t="s">
        <v>174</v>
      </c>
    </row>
    <row r="82" spans="1:17" ht="15">
      <c r="A82" s="36">
        <v>77</v>
      </c>
      <c r="B82" s="167" t="s">
        <v>92</v>
      </c>
      <c r="C82" s="166"/>
      <c r="D82" s="166"/>
      <c r="E82" s="166"/>
      <c r="F82" s="166"/>
      <c r="G82" s="166"/>
      <c r="H82" s="166"/>
      <c r="I82" s="166"/>
      <c r="J82" s="166"/>
      <c r="K82" s="166"/>
      <c r="L82" s="166"/>
      <c r="M82" s="166"/>
      <c r="N82" s="166"/>
      <c r="O82" s="166"/>
      <c r="P82" s="166"/>
      <c r="Q82" s="166"/>
    </row>
    <row r="83" spans="1:17" ht="27.75">
      <c r="A83" s="36">
        <v>78</v>
      </c>
      <c r="B83" s="32" t="s">
        <v>56</v>
      </c>
      <c r="C83" s="33" t="s">
        <v>196</v>
      </c>
      <c r="D83" s="101">
        <v>2724.902</v>
      </c>
      <c r="E83" s="101">
        <v>2724.902</v>
      </c>
      <c r="F83" s="101">
        <v>2724.902</v>
      </c>
      <c r="G83" s="101">
        <v>2724.902</v>
      </c>
      <c r="H83" s="101">
        <v>2724.902</v>
      </c>
      <c r="I83" s="101">
        <v>2724.902</v>
      </c>
      <c r="J83" s="101">
        <v>2724.902</v>
      </c>
      <c r="K83" s="101">
        <v>2724.902</v>
      </c>
      <c r="L83" s="101">
        <v>2724.902</v>
      </c>
      <c r="M83" s="101">
        <v>2724.902</v>
      </c>
      <c r="N83" s="101">
        <v>2724.902</v>
      </c>
      <c r="O83" s="101">
        <v>2724.902</v>
      </c>
      <c r="P83" s="101">
        <v>2724.902</v>
      </c>
      <c r="Q83" s="101">
        <v>2724.902</v>
      </c>
    </row>
    <row r="84" spans="1:17" ht="24.75" customHeight="1">
      <c r="A84" s="36">
        <v>79</v>
      </c>
      <c r="B84" s="39" t="s">
        <v>198</v>
      </c>
      <c r="C84" s="33" t="s">
        <v>199</v>
      </c>
      <c r="D84" s="103">
        <f aca="true" t="shared" si="13" ref="D84:Q84">D6/D83</f>
        <v>0.5444232489828992</v>
      </c>
      <c r="E84" s="103">
        <f t="shared" si="13"/>
        <v>0.4157580712994449</v>
      </c>
      <c r="F84" s="103">
        <f t="shared" si="13"/>
        <v>0.3963445290876516</v>
      </c>
      <c r="G84" s="103">
        <f t="shared" si="13"/>
        <v>0.44353888690308857</v>
      </c>
      <c r="H84" s="103">
        <f t="shared" si="13"/>
        <v>0.41550118132688807</v>
      </c>
      <c r="I84" s="103">
        <f t="shared" si="13"/>
        <v>0.5084219542574375</v>
      </c>
      <c r="J84" s="103">
        <f t="shared" si="13"/>
        <v>0.5475793257885971</v>
      </c>
      <c r="K84" s="103">
        <f t="shared" si="13"/>
        <v>0.5331200901903995</v>
      </c>
      <c r="L84" s="103">
        <f t="shared" si="13"/>
        <v>0.5017428149709604</v>
      </c>
      <c r="M84" s="103">
        <f t="shared" si="13"/>
        <v>0.47733826757806336</v>
      </c>
      <c r="N84" s="103">
        <f t="shared" si="13"/>
        <v>0.39579405057502987</v>
      </c>
      <c r="O84" s="103">
        <f t="shared" si="13"/>
        <v>0.28617542942828766</v>
      </c>
      <c r="P84" s="103">
        <f t="shared" si="13"/>
        <v>0.2655508344887266</v>
      </c>
      <c r="Q84" s="103">
        <f t="shared" si="13"/>
        <v>0.2841203096478332</v>
      </c>
    </row>
    <row r="85" spans="1:17" ht="30.75" customHeight="1">
      <c r="A85" s="36">
        <v>80</v>
      </c>
      <c r="B85" s="39" t="s">
        <v>200</v>
      </c>
      <c r="C85" s="33" t="s">
        <v>93</v>
      </c>
      <c r="D85" s="103">
        <f aca="true" t="shared" si="14" ref="D85:Q85">D11/D83</f>
        <v>0.12114197134429056</v>
      </c>
      <c r="E85" s="103">
        <f t="shared" si="14"/>
        <v>0.08565445656394248</v>
      </c>
      <c r="F85" s="103">
        <f t="shared" si="14"/>
        <v>0.059341583660623386</v>
      </c>
      <c r="G85" s="103">
        <f t="shared" si="14"/>
        <v>0.06554364156949498</v>
      </c>
      <c r="H85" s="103">
        <f t="shared" si="14"/>
        <v>0.06462617738179208</v>
      </c>
      <c r="I85" s="103">
        <f t="shared" si="14"/>
        <v>0.07031445534555004</v>
      </c>
      <c r="J85" s="103">
        <f t="shared" si="14"/>
        <v>0.0722961779909883</v>
      </c>
      <c r="K85" s="103">
        <f t="shared" si="14"/>
        <v>0.07303014934115061</v>
      </c>
      <c r="L85" s="103">
        <f t="shared" si="14"/>
        <v>0.07405770923137786</v>
      </c>
      <c r="M85" s="103">
        <f t="shared" si="14"/>
        <v>0.0755256519317025</v>
      </c>
      <c r="N85" s="103">
        <f t="shared" si="14"/>
        <v>0.07787436025222191</v>
      </c>
      <c r="O85" s="103">
        <f t="shared" si="14"/>
        <v>0.07581924047176743</v>
      </c>
      <c r="P85" s="103">
        <f t="shared" si="14"/>
        <v>0.07912211154749785</v>
      </c>
      <c r="Q85" s="103">
        <f t="shared" si="14"/>
        <v>0.0854342651588938</v>
      </c>
    </row>
    <row r="86" spans="1:17" ht="28.5" customHeight="1">
      <c r="A86" s="36">
        <v>81</v>
      </c>
      <c r="B86" s="39" t="s">
        <v>201</v>
      </c>
      <c r="C86" s="33" t="s">
        <v>93</v>
      </c>
      <c r="D86" s="111">
        <f>D16/D83</f>
        <v>0.06169029198114281</v>
      </c>
      <c r="E86" s="111" t="s">
        <v>174</v>
      </c>
      <c r="F86" s="111">
        <f aca="true" t="shared" si="15" ref="F86:Q86">F16/F83</f>
        <v>0.012330718682726938</v>
      </c>
      <c r="G86" s="111">
        <f t="shared" si="15"/>
        <v>0.011486651630040274</v>
      </c>
      <c r="H86" s="111">
        <f t="shared" si="15"/>
        <v>0.007449809204147525</v>
      </c>
      <c r="I86" s="111">
        <f t="shared" si="15"/>
        <v>0.00954162755211013</v>
      </c>
      <c r="J86" s="111">
        <f t="shared" si="15"/>
        <v>0.008440670526866654</v>
      </c>
      <c r="K86" s="111">
        <f t="shared" si="15"/>
        <v>0.015156508380851861</v>
      </c>
      <c r="L86" s="111">
        <f t="shared" si="15"/>
        <v>0.018165790916517363</v>
      </c>
      <c r="M86" s="111">
        <f t="shared" si="15"/>
        <v>0.01926674794176084</v>
      </c>
      <c r="N86" s="111">
        <f t="shared" si="15"/>
        <v>0.018863063699171567</v>
      </c>
      <c r="O86" s="111">
        <f t="shared" si="15"/>
        <v>0.016037274001046643</v>
      </c>
      <c r="P86" s="111">
        <f t="shared" si="15"/>
        <v>0.018239188051533597</v>
      </c>
      <c r="Q86" s="111">
        <f t="shared" si="15"/>
        <v>0.019597035049333883</v>
      </c>
    </row>
    <row r="87" spans="1:17" ht="27.75" customHeight="1">
      <c r="A87" s="36">
        <v>82</v>
      </c>
      <c r="B87" s="39" t="s">
        <v>202</v>
      </c>
      <c r="C87" s="33" t="s">
        <v>93</v>
      </c>
      <c r="D87" s="112">
        <f aca="true" t="shared" si="16" ref="D87:Q87">D21/D83</f>
        <v>0.001357846997800288</v>
      </c>
      <c r="E87" s="112">
        <f t="shared" si="16"/>
        <v>0.0007706699176704337</v>
      </c>
      <c r="F87" s="112">
        <f t="shared" si="16"/>
        <v>0.0028257896981249233</v>
      </c>
      <c r="G87" s="112">
        <f t="shared" si="16"/>
        <v>0.0014312441328165196</v>
      </c>
      <c r="H87" s="112">
        <f t="shared" si="16"/>
        <v>0.000660574215146086</v>
      </c>
      <c r="I87" s="112">
        <f t="shared" si="16"/>
        <v>0.0008807656201947813</v>
      </c>
      <c r="J87" s="112">
        <f t="shared" si="16"/>
        <v>0.000330287107573043</v>
      </c>
      <c r="K87" s="112">
        <f t="shared" si="16"/>
        <v>0.00044038281009739066</v>
      </c>
      <c r="L87" s="112">
        <f t="shared" si="16"/>
        <v>0.0004036842425892748</v>
      </c>
      <c r="M87" s="112">
        <f t="shared" si="16"/>
        <v>0.00062387564763797</v>
      </c>
      <c r="N87" s="112">
        <f t="shared" si="16"/>
        <v>0.000660574215146086</v>
      </c>
      <c r="O87" s="112">
        <f t="shared" si="16"/>
        <v>0.00062387564763797</v>
      </c>
      <c r="P87" s="112">
        <f t="shared" si="16"/>
        <v>0.0007706699176704337</v>
      </c>
      <c r="Q87" s="112">
        <f t="shared" si="16"/>
        <v>0.0008073684851785496</v>
      </c>
    </row>
    <row r="88" spans="1:17" ht="28.5" customHeight="1">
      <c r="A88" s="36">
        <v>83</v>
      </c>
      <c r="B88" s="39" t="s">
        <v>203</v>
      </c>
      <c r="C88" s="33" t="s">
        <v>93</v>
      </c>
      <c r="D88" s="103">
        <f aca="true" t="shared" si="17" ref="D88:Q88">D26/D83</f>
        <v>0.30874504844577894</v>
      </c>
      <c r="E88" s="103">
        <f t="shared" si="17"/>
        <v>0.16367561108619685</v>
      </c>
      <c r="F88" s="103">
        <f t="shared" si="17"/>
        <v>0.14338130325420878</v>
      </c>
      <c r="G88" s="103">
        <f t="shared" si="17"/>
        <v>0.13798661383051575</v>
      </c>
      <c r="H88" s="103">
        <f t="shared" si="17"/>
        <v>0.1385737909106456</v>
      </c>
      <c r="I88" s="103">
        <f t="shared" si="17"/>
        <v>0.1445923559819766</v>
      </c>
      <c r="J88" s="103">
        <f t="shared" si="17"/>
        <v>0.15119809813343746</v>
      </c>
      <c r="K88" s="103">
        <f t="shared" si="17"/>
        <v>0.14973015543311283</v>
      </c>
      <c r="L88" s="103">
        <f t="shared" si="17"/>
        <v>0.15468446204670847</v>
      </c>
      <c r="M88" s="103">
        <f t="shared" si="17"/>
        <v>0.16323522827609946</v>
      </c>
      <c r="N88" s="103">
        <f t="shared" si="17"/>
        <v>0.15127149526845368</v>
      </c>
      <c r="O88" s="103">
        <f t="shared" si="17"/>
        <v>0.15883140017512556</v>
      </c>
      <c r="P88" s="103">
        <f t="shared" si="17"/>
        <v>0.14719795427505283</v>
      </c>
      <c r="Q88" s="103">
        <f t="shared" si="17"/>
        <v>0.16334532397862384</v>
      </c>
    </row>
    <row r="89" spans="1:17" ht="27.75" customHeight="1">
      <c r="A89" s="36">
        <v>84</v>
      </c>
      <c r="B89" s="39" t="s">
        <v>204</v>
      </c>
      <c r="C89" s="33" t="s">
        <v>93</v>
      </c>
      <c r="D89" s="112">
        <f>D31/D83</f>
        <v>0.05134129594385413</v>
      </c>
      <c r="E89" s="112" t="s">
        <v>174</v>
      </c>
      <c r="F89" s="112">
        <f aca="true" t="shared" si="18" ref="F89:Q89">F31/F83</f>
        <v>0.029065265466427785</v>
      </c>
      <c r="G89" s="112">
        <f t="shared" si="18"/>
        <v>0.035267323375299364</v>
      </c>
      <c r="H89" s="112">
        <f t="shared" si="18"/>
        <v>0.048111822003139924</v>
      </c>
      <c r="I89" s="112">
        <f t="shared" si="18"/>
        <v>0.047744836328058766</v>
      </c>
      <c r="J89" s="112">
        <f t="shared" si="18"/>
        <v>0.042313448336857615</v>
      </c>
      <c r="K89" s="112">
        <f t="shared" si="18"/>
        <v>0.04257033830941443</v>
      </c>
      <c r="L89" s="112">
        <f t="shared" si="18"/>
        <v>0.03952435720624081</v>
      </c>
      <c r="M89" s="112">
        <f t="shared" si="18"/>
        <v>0.04220335263433327</v>
      </c>
      <c r="N89" s="112">
        <f t="shared" si="18"/>
        <v>0.041726271256727766</v>
      </c>
      <c r="O89" s="112">
        <f t="shared" si="18"/>
        <v>0.047891630598091234</v>
      </c>
      <c r="P89" s="112">
        <f t="shared" si="18"/>
        <v>0.04847880767822108</v>
      </c>
      <c r="Q89" s="112">
        <f t="shared" si="18"/>
        <v>0.05049722889116746</v>
      </c>
    </row>
    <row r="90" spans="1:17" ht="25.5" customHeight="1">
      <c r="A90" s="36">
        <v>79</v>
      </c>
      <c r="B90" s="39" t="s">
        <v>205</v>
      </c>
      <c r="C90" s="33" t="s">
        <v>93</v>
      </c>
      <c r="D90" s="112">
        <f aca="true" t="shared" si="19" ref="D90:Q90">D36/D83</f>
        <v>0.6177469868641147</v>
      </c>
      <c r="E90" s="112">
        <f t="shared" si="19"/>
        <v>0.3982161560305655</v>
      </c>
      <c r="F90" s="112">
        <f t="shared" si="19"/>
        <v>0.2453299237917547</v>
      </c>
      <c r="G90" s="112">
        <f t="shared" si="19"/>
        <v>0.24676116792457123</v>
      </c>
      <c r="H90" s="112">
        <f t="shared" si="19"/>
        <v>0.24712815359965237</v>
      </c>
      <c r="I90" s="112">
        <f t="shared" si="19"/>
        <v>0.267899542809246</v>
      </c>
      <c r="J90" s="112">
        <f t="shared" si="19"/>
        <v>0.27634021333611264</v>
      </c>
      <c r="K90" s="112">
        <f t="shared" si="19"/>
        <v>0.2619176763054231</v>
      </c>
      <c r="L90" s="112">
        <f t="shared" si="19"/>
        <v>0.264743466003548</v>
      </c>
      <c r="M90" s="112">
        <f t="shared" si="19"/>
        <v>0.2633489204382396</v>
      </c>
      <c r="N90" s="112">
        <f t="shared" si="19"/>
        <v>0.25274303442839413</v>
      </c>
      <c r="O90" s="112">
        <f t="shared" si="19"/>
        <v>0.23454054494436866</v>
      </c>
      <c r="P90" s="112">
        <f t="shared" si="19"/>
        <v>0.23461394207938485</v>
      </c>
      <c r="Q90" s="112">
        <f t="shared" si="19"/>
        <v>0.23160465954371937</v>
      </c>
    </row>
    <row r="91" spans="1:17" ht="27.75" customHeight="1">
      <c r="A91" s="36">
        <v>80</v>
      </c>
      <c r="B91" s="39" t="s">
        <v>206</v>
      </c>
      <c r="C91" s="33" t="s">
        <v>93</v>
      </c>
      <c r="D91" s="102" t="s">
        <v>174</v>
      </c>
      <c r="E91" s="102" t="s">
        <v>174</v>
      </c>
      <c r="F91" s="102" t="s">
        <v>174</v>
      </c>
      <c r="G91" s="102" t="s">
        <v>174</v>
      </c>
      <c r="H91" s="102" t="s">
        <v>174</v>
      </c>
      <c r="I91" s="102" t="s">
        <v>174</v>
      </c>
      <c r="J91" s="102" t="s">
        <v>174</v>
      </c>
      <c r="K91" s="102" t="s">
        <v>174</v>
      </c>
      <c r="L91" s="102" t="s">
        <v>174</v>
      </c>
      <c r="M91" s="102" t="s">
        <v>174</v>
      </c>
      <c r="N91" s="102" t="s">
        <v>174</v>
      </c>
      <c r="O91" s="102" t="s">
        <v>174</v>
      </c>
      <c r="P91" s="102" t="s">
        <v>174</v>
      </c>
      <c r="Q91" s="102" t="s">
        <v>174</v>
      </c>
    </row>
    <row r="92" spans="1:17" ht="25.5" customHeight="1">
      <c r="A92" s="36">
        <v>81</v>
      </c>
      <c r="B92" s="39" t="s">
        <v>207</v>
      </c>
      <c r="C92" s="33" t="s">
        <v>199</v>
      </c>
      <c r="D92" s="102" t="s">
        <v>174</v>
      </c>
      <c r="E92" s="102" t="s">
        <v>174</v>
      </c>
      <c r="F92" s="102" t="s">
        <v>174</v>
      </c>
      <c r="G92" s="102" t="s">
        <v>174</v>
      </c>
      <c r="H92" s="102" t="s">
        <v>174</v>
      </c>
      <c r="I92" s="102" t="s">
        <v>174</v>
      </c>
      <c r="J92" s="102" t="s">
        <v>174</v>
      </c>
      <c r="K92" s="102" t="s">
        <v>174</v>
      </c>
      <c r="L92" s="102" t="s">
        <v>174</v>
      </c>
      <c r="M92" s="102" t="s">
        <v>174</v>
      </c>
      <c r="N92" s="102" t="s">
        <v>174</v>
      </c>
      <c r="O92" s="102" t="s">
        <v>174</v>
      </c>
      <c r="P92" s="102" t="s">
        <v>174</v>
      </c>
      <c r="Q92" s="102" t="s">
        <v>174</v>
      </c>
    </row>
    <row r="93" spans="1:17" ht="15">
      <c r="A93" s="36">
        <v>82</v>
      </c>
      <c r="B93" s="167" t="s">
        <v>116</v>
      </c>
      <c r="C93" s="166"/>
      <c r="D93" s="166"/>
      <c r="E93" s="166"/>
      <c r="F93" s="166"/>
      <c r="G93" s="166"/>
      <c r="H93" s="166"/>
      <c r="I93" s="166"/>
      <c r="J93" s="166"/>
      <c r="K93" s="166"/>
      <c r="L93" s="166"/>
      <c r="M93" s="166"/>
      <c r="N93" s="166"/>
      <c r="O93" s="166"/>
      <c r="P93" s="166"/>
      <c r="Q93" s="166"/>
    </row>
    <row r="94" spans="1:17" ht="51">
      <c r="A94" s="36">
        <v>83</v>
      </c>
      <c r="B94" s="32" t="s">
        <v>96</v>
      </c>
      <c r="C94" s="33" t="s">
        <v>224</v>
      </c>
      <c r="D94" s="107">
        <v>115.9</v>
      </c>
      <c r="E94" s="107">
        <v>71.2</v>
      </c>
      <c r="F94" s="107">
        <v>80.5</v>
      </c>
      <c r="G94" s="107" t="s">
        <v>180</v>
      </c>
      <c r="H94" s="107">
        <v>100.3</v>
      </c>
      <c r="I94" s="107">
        <v>109.6</v>
      </c>
      <c r="J94" s="107">
        <v>120.1</v>
      </c>
      <c r="K94" s="107">
        <v>131.8</v>
      </c>
      <c r="L94" s="107">
        <v>145.9</v>
      </c>
      <c r="M94" s="107">
        <v>158.8</v>
      </c>
      <c r="N94" s="107">
        <v>164.1</v>
      </c>
      <c r="O94" s="107">
        <v>166.1</v>
      </c>
      <c r="P94" s="107">
        <v>178.2</v>
      </c>
      <c r="Q94" s="107" t="s">
        <v>174</v>
      </c>
    </row>
    <row r="95" spans="1:17" ht="32.25" customHeight="1">
      <c r="A95" s="36">
        <v>84</v>
      </c>
      <c r="B95" s="39" t="s">
        <v>208</v>
      </c>
      <c r="C95" s="33" t="s">
        <v>94</v>
      </c>
      <c r="D95" s="102">
        <v>12.8</v>
      </c>
      <c r="E95" s="102">
        <v>15.9</v>
      </c>
      <c r="F95" s="102">
        <v>13.4</v>
      </c>
      <c r="G95" s="102">
        <v>13.2</v>
      </c>
      <c r="H95" s="102">
        <v>11.3</v>
      </c>
      <c r="I95" s="102">
        <v>12.6</v>
      </c>
      <c r="J95" s="102">
        <v>12.4</v>
      </c>
      <c r="K95" s="107">
        <v>11</v>
      </c>
      <c r="L95" s="102">
        <v>9.4</v>
      </c>
      <c r="M95" s="102">
        <v>8.2</v>
      </c>
      <c r="N95" s="102">
        <v>6.6</v>
      </c>
      <c r="O95" s="102">
        <v>4.7</v>
      </c>
      <c r="P95" s="102">
        <v>4.1</v>
      </c>
      <c r="Q95" s="102" t="s">
        <v>174</v>
      </c>
    </row>
    <row r="96" spans="1:17" ht="33" customHeight="1">
      <c r="A96" s="36">
        <v>85</v>
      </c>
      <c r="B96" s="39" t="s">
        <v>209</v>
      </c>
      <c r="C96" s="33" t="s">
        <v>95</v>
      </c>
      <c r="D96" s="107">
        <f>D11/D94</f>
        <v>2.8481449525452978</v>
      </c>
      <c r="E96" s="107">
        <f>E11/E94</f>
        <v>3.278089887640449</v>
      </c>
      <c r="F96" s="107">
        <f>F11/F94</f>
        <v>2.008695652173913</v>
      </c>
      <c r="G96" s="107">
        <v>2</v>
      </c>
      <c r="H96" s="107">
        <f aca="true" t="shared" si="20" ref="H96:P96">H11/H94</f>
        <v>1.7557328015952143</v>
      </c>
      <c r="I96" s="107">
        <f t="shared" si="20"/>
        <v>1.748175182481752</v>
      </c>
      <c r="J96" s="107">
        <f t="shared" si="20"/>
        <v>1.64029975020816</v>
      </c>
      <c r="K96" s="107">
        <f t="shared" si="20"/>
        <v>1.5098634294385431</v>
      </c>
      <c r="L96" s="107">
        <f t="shared" si="20"/>
        <v>1.383139136394791</v>
      </c>
      <c r="M96" s="107">
        <f t="shared" si="20"/>
        <v>1.2959697732997482</v>
      </c>
      <c r="N96" s="107">
        <f t="shared" si="20"/>
        <v>1.2931139549055455</v>
      </c>
      <c r="O96" s="107">
        <f t="shared" si="20"/>
        <v>1.2438290186634557</v>
      </c>
      <c r="P96" s="107">
        <f t="shared" si="20"/>
        <v>1.2098765432098766</v>
      </c>
      <c r="Q96" s="102" t="s">
        <v>174</v>
      </c>
    </row>
    <row r="97" spans="1:17" ht="28.5" customHeight="1">
      <c r="A97" s="36">
        <v>86</v>
      </c>
      <c r="B97" s="39" t="s">
        <v>210</v>
      </c>
      <c r="C97" s="33" t="s">
        <v>95</v>
      </c>
      <c r="D97" s="107">
        <f>D16/D94</f>
        <v>1.450388265746333</v>
      </c>
      <c r="E97" s="107" t="s">
        <v>174</v>
      </c>
      <c r="F97" s="107">
        <f>F16/F94</f>
        <v>0.4173913043478261</v>
      </c>
      <c r="G97" s="107">
        <v>0.3</v>
      </c>
      <c r="H97" s="107">
        <f aca="true" t="shared" si="21" ref="H97:P97">H16/H94</f>
        <v>0.20239282153539384</v>
      </c>
      <c r="I97" s="107">
        <f t="shared" si="21"/>
        <v>0.2372262773722628</v>
      </c>
      <c r="J97" s="107">
        <f t="shared" si="21"/>
        <v>0.19150707743547046</v>
      </c>
      <c r="K97" s="107">
        <f t="shared" si="21"/>
        <v>0.31335356600910463</v>
      </c>
      <c r="L97" s="107">
        <f t="shared" si="21"/>
        <v>0.339273474982865</v>
      </c>
      <c r="M97" s="107">
        <f t="shared" si="21"/>
        <v>0.33060453400503775</v>
      </c>
      <c r="N97" s="107">
        <f t="shared" si="21"/>
        <v>0.31322364411943937</v>
      </c>
      <c r="O97" s="107">
        <f t="shared" si="21"/>
        <v>0.2630945213726671</v>
      </c>
      <c r="P97" s="107">
        <f t="shared" si="21"/>
        <v>0.2789001122334456</v>
      </c>
      <c r="Q97" s="102" t="s">
        <v>174</v>
      </c>
    </row>
    <row r="98" spans="1:17" ht="30.75" customHeight="1">
      <c r="A98" s="36">
        <v>87</v>
      </c>
      <c r="B98" s="39" t="s">
        <v>211</v>
      </c>
      <c r="C98" s="33" t="s">
        <v>95</v>
      </c>
      <c r="D98" s="107">
        <f>D21/D94</f>
        <v>0.03192407247627265</v>
      </c>
      <c r="E98" s="107">
        <f>E21/E94</f>
        <v>0.02949438202247191</v>
      </c>
      <c r="F98" s="107">
        <f>F21/F94</f>
        <v>0.09565217391304348</v>
      </c>
      <c r="G98" s="107">
        <v>0</v>
      </c>
      <c r="H98" s="107">
        <f aca="true" t="shared" si="22" ref="H98:P98">H21/H94</f>
        <v>0.01794616151545364</v>
      </c>
      <c r="I98" s="107">
        <f t="shared" si="22"/>
        <v>0.021897810218978103</v>
      </c>
      <c r="J98" s="107">
        <f t="shared" si="22"/>
        <v>0.00749375520399667</v>
      </c>
      <c r="K98" s="107">
        <f t="shared" si="22"/>
        <v>0.009104704097116842</v>
      </c>
      <c r="L98" s="107">
        <f t="shared" si="22"/>
        <v>0.0075394105551747775</v>
      </c>
      <c r="M98" s="107">
        <f t="shared" si="22"/>
        <v>0.01070528967254408</v>
      </c>
      <c r="N98" s="107">
        <f t="shared" si="22"/>
        <v>0.01096892138939671</v>
      </c>
      <c r="O98" s="107">
        <f t="shared" si="22"/>
        <v>0.010234798314268514</v>
      </c>
      <c r="P98" s="107">
        <f t="shared" si="22"/>
        <v>0.011784511784511786</v>
      </c>
      <c r="Q98" s="102" t="s">
        <v>174</v>
      </c>
    </row>
    <row r="99" spans="1:17" ht="28.5" customHeight="1">
      <c r="A99" s="36">
        <v>88</v>
      </c>
      <c r="B99" s="39" t="s">
        <v>212</v>
      </c>
      <c r="C99" s="33" t="s">
        <v>95</v>
      </c>
      <c r="D99" s="107">
        <f>D26/D94</f>
        <v>7.258843830888696</v>
      </c>
      <c r="E99" s="107">
        <f>E26/E94</f>
        <v>6.264044943820225</v>
      </c>
      <c r="F99" s="107">
        <f>F26/F94</f>
        <v>4.853416149068323</v>
      </c>
      <c r="G99" s="107">
        <v>4.1</v>
      </c>
      <c r="H99" s="107">
        <f aca="true" t="shared" si="23" ref="H99:P99">H26/H94</f>
        <v>3.7647058823529416</v>
      </c>
      <c r="I99" s="107">
        <f t="shared" si="23"/>
        <v>3.5948905109489053</v>
      </c>
      <c r="J99" s="107">
        <f t="shared" si="23"/>
        <v>3.4304746044962533</v>
      </c>
      <c r="K99" s="107">
        <f t="shared" si="23"/>
        <v>3.0955993930197265</v>
      </c>
      <c r="L99" s="107">
        <f t="shared" si="23"/>
        <v>2.888965044551062</v>
      </c>
      <c r="M99" s="107">
        <f t="shared" si="23"/>
        <v>2.8010075566750627</v>
      </c>
      <c r="N99" s="107">
        <f t="shared" si="23"/>
        <v>2.5118829981718465</v>
      </c>
      <c r="O99" s="107">
        <f t="shared" si="23"/>
        <v>2.605659241420831</v>
      </c>
      <c r="P99" s="107">
        <f t="shared" si="23"/>
        <v>2.2508417508417513</v>
      </c>
      <c r="Q99" s="102" t="s">
        <v>174</v>
      </c>
    </row>
    <row r="100" spans="1:17" ht="30" customHeight="1">
      <c r="A100" s="36">
        <v>89</v>
      </c>
      <c r="B100" s="39" t="s">
        <v>213</v>
      </c>
      <c r="C100" s="33" t="s">
        <v>95</v>
      </c>
      <c r="D100" s="107">
        <f>D31/D94</f>
        <v>1.2070750647109576</v>
      </c>
      <c r="E100" s="107" t="s">
        <v>174</v>
      </c>
      <c r="F100" s="107">
        <f>F31/F94</f>
        <v>0.9838509316770186</v>
      </c>
      <c r="G100" s="107">
        <v>1.1</v>
      </c>
      <c r="H100" s="107">
        <f aca="true" t="shared" si="24" ref="H100:P100">H31/H94</f>
        <v>1.3070787637088734</v>
      </c>
      <c r="I100" s="107">
        <f t="shared" si="24"/>
        <v>1.187043795620438</v>
      </c>
      <c r="J100" s="107">
        <f t="shared" si="24"/>
        <v>0.9600333055786845</v>
      </c>
      <c r="K100" s="107">
        <f t="shared" si="24"/>
        <v>0.8801213960546281</v>
      </c>
      <c r="L100" s="107">
        <f t="shared" si="24"/>
        <v>0.7381768334475668</v>
      </c>
      <c r="M100" s="107">
        <f t="shared" si="24"/>
        <v>0.7241813602015112</v>
      </c>
      <c r="N100" s="107">
        <f t="shared" si="24"/>
        <v>0.6928702010968922</v>
      </c>
      <c r="O100" s="107">
        <f t="shared" si="24"/>
        <v>0.7856712823600241</v>
      </c>
      <c r="P100" s="107">
        <f t="shared" si="24"/>
        <v>0.7413019079685746</v>
      </c>
      <c r="Q100" s="102" t="s">
        <v>174</v>
      </c>
    </row>
    <row r="101" spans="1:17" ht="27.75" customHeight="1">
      <c r="A101" s="36">
        <v>90</v>
      </c>
      <c r="B101" s="39" t="s">
        <v>214</v>
      </c>
      <c r="C101" s="33" t="s">
        <v>95</v>
      </c>
      <c r="D101" s="107">
        <f>D36/D94</f>
        <v>14.523727351164796</v>
      </c>
      <c r="E101" s="107">
        <f>E36/E94</f>
        <v>15.240168539325841</v>
      </c>
      <c r="F101" s="107">
        <f>F36/F94</f>
        <v>8.304347826086957</v>
      </c>
      <c r="G101" s="107">
        <v>7.4</v>
      </c>
      <c r="H101" s="107">
        <f aca="true" t="shared" si="25" ref="H101:P101">H36/H94</f>
        <v>6.713858424725823</v>
      </c>
      <c r="I101" s="107">
        <f t="shared" si="25"/>
        <v>6.660583941605839</v>
      </c>
      <c r="J101" s="107">
        <f t="shared" si="25"/>
        <v>6.26977518734388</v>
      </c>
      <c r="K101" s="107">
        <f t="shared" si="25"/>
        <v>5.415022761760243</v>
      </c>
      <c r="L101" s="107">
        <f t="shared" si="25"/>
        <v>4.944482522275531</v>
      </c>
      <c r="M101" s="107">
        <f t="shared" si="25"/>
        <v>4.5188916876574305</v>
      </c>
      <c r="N101" s="107">
        <f t="shared" si="25"/>
        <v>4.196831200487508</v>
      </c>
      <c r="O101" s="107">
        <f t="shared" si="25"/>
        <v>3.8476821192052983</v>
      </c>
      <c r="P101" s="107">
        <f t="shared" si="25"/>
        <v>3.5875420875420874</v>
      </c>
      <c r="Q101" s="102" t="s">
        <v>174</v>
      </c>
    </row>
    <row r="102" spans="1:17" ht="24.75" customHeight="1">
      <c r="A102" s="36">
        <v>91</v>
      </c>
      <c r="B102" s="39" t="s">
        <v>215</v>
      </c>
      <c r="C102" s="33" t="s">
        <v>95</v>
      </c>
      <c r="D102" s="102" t="s">
        <v>174</v>
      </c>
      <c r="E102" s="102" t="s">
        <v>174</v>
      </c>
      <c r="F102" s="102" t="s">
        <v>174</v>
      </c>
      <c r="G102" s="102" t="s">
        <v>174</v>
      </c>
      <c r="H102" s="102" t="s">
        <v>174</v>
      </c>
      <c r="I102" s="102" t="s">
        <v>174</v>
      </c>
      <c r="J102" s="102" t="s">
        <v>174</v>
      </c>
      <c r="K102" s="102" t="s">
        <v>174</v>
      </c>
      <c r="L102" s="102" t="s">
        <v>174</v>
      </c>
      <c r="M102" s="102" t="s">
        <v>174</v>
      </c>
      <c r="N102" s="102" t="s">
        <v>174</v>
      </c>
      <c r="O102" s="102" t="s">
        <v>174</v>
      </c>
      <c r="P102" s="102" t="s">
        <v>174</v>
      </c>
      <c r="Q102" s="102" t="s">
        <v>174</v>
      </c>
    </row>
    <row r="103" spans="1:17" ht="24.75" customHeight="1">
      <c r="A103" s="36">
        <v>92</v>
      </c>
      <c r="B103" s="39" t="s">
        <v>216</v>
      </c>
      <c r="C103" s="33" t="s">
        <v>94</v>
      </c>
      <c r="D103" s="102" t="s">
        <v>174</v>
      </c>
      <c r="E103" s="102" t="s">
        <v>174</v>
      </c>
      <c r="F103" s="102" t="s">
        <v>174</v>
      </c>
      <c r="G103" s="102" t="s">
        <v>174</v>
      </c>
      <c r="H103" s="102" t="s">
        <v>174</v>
      </c>
      <c r="I103" s="102" t="s">
        <v>174</v>
      </c>
      <c r="J103" s="102" t="s">
        <v>174</v>
      </c>
      <c r="K103" s="102" t="s">
        <v>174</v>
      </c>
      <c r="L103" s="102" t="s">
        <v>174</v>
      </c>
      <c r="M103" s="102" t="s">
        <v>174</v>
      </c>
      <c r="N103" s="102" t="s">
        <v>174</v>
      </c>
      <c r="O103" s="102" t="s">
        <v>174</v>
      </c>
      <c r="P103" s="102" t="s">
        <v>174</v>
      </c>
      <c r="Q103" s="102" t="s">
        <v>174</v>
      </c>
    </row>
    <row r="104" spans="1:17" ht="66.75" customHeight="1">
      <c r="A104" s="142"/>
      <c r="B104" s="197" t="s">
        <v>338</v>
      </c>
      <c r="C104" s="197"/>
      <c r="D104" s="197"/>
      <c r="E104" s="197"/>
      <c r="F104" s="197"/>
      <c r="G104" s="197"/>
      <c r="H104" s="197"/>
      <c r="I104" s="197"/>
      <c r="J104" s="197"/>
      <c r="K104" s="197"/>
      <c r="L104" s="197"/>
      <c r="M104" s="197"/>
      <c r="N104" s="197"/>
      <c r="O104" s="197"/>
      <c r="P104" s="197"/>
      <c r="Q104" s="197"/>
    </row>
    <row r="105" spans="1:17" ht="15.75">
      <c r="A105" s="27"/>
      <c r="B105" s="28" t="s">
        <v>57</v>
      </c>
      <c r="C105"/>
      <c r="D105"/>
      <c r="E105"/>
      <c r="F105"/>
      <c r="G105"/>
      <c r="H105"/>
      <c r="I105"/>
      <c r="J105"/>
      <c r="K105"/>
      <c r="L105"/>
      <c r="M105"/>
      <c r="N105"/>
      <c r="O105"/>
      <c r="P105"/>
      <c r="Q105"/>
    </row>
    <row r="106" spans="1:17" ht="31.5">
      <c r="A106" s="27"/>
      <c r="B106" s="29" t="s">
        <v>151</v>
      </c>
      <c r="C106"/>
      <c r="D106"/>
      <c r="E106"/>
      <c r="F106"/>
      <c r="G106"/>
      <c r="H106"/>
      <c r="I106"/>
      <c r="J106"/>
      <c r="K106"/>
      <c r="L106"/>
      <c r="M106"/>
      <c r="N106"/>
      <c r="O106"/>
      <c r="P106"/>
      <c r="Q106"/>
    </row>
    <row r="107" spans="1:17" ht="15.75">
      <c r="A107" s="27"/>
      <c r="B107" s="194" t="s">
        <v>58</v>
      </c>
      <c r="C107" s="194"/>
      <c r="D107" s="194"/>
      <c r="E107" s="194"/>
      <c r="F107" s="194"/>
      <c r="G107" s="194"/>
      <c r="H107" s="194"/>
      <c r="I107" s="194"/>
      <c r="J107" s="194"/>
      <c r="K107" s="194"/>
      <c r="L107" s="194"/>
      <c r="M107" s="194"/>
      <c r="N107" s="194"/>
      <c r="O107" s="194"/>
      <c r="P107" s="194"/>
      <c r="Q107" s="194"/>
    </row>
    <row r="108" spans="1:17" ht="15.75">
      <c r="A108" s="27"/>
      <c r="B108" s="196" t="s">
        <v>152</v>
      </c>
      <c r="C108" s="196"/>
      <c r="D108" s="196"/>
      <c r="E108" s="196"/>
      <c r="F108" s="196"/>
      <c r="G108" s="196"/>
      <c r="H108" s="196"/>
      <c r="I108" s="196"/>
      <c r="J108" s="196"/>
      <c r="K108" s="196"/>
      <c r="L108" s="196"/>
      <c r="M108" s="196"/>
      <c r="N108" s="196"/>
      <c r="O108" s="196"/>
      <c r="P108" s="196"/>
      <c r="Q108" s="196"/>
    </row>
    <row r="109" spans="1:17" ht="35.25" customHeight="1">
      <c r="A109" s="27"/>
      <c r="B109" s="194" t="s">
        <v>97</v>
      </c>
      <c r="C109" s="194"/>
      <c r="D109" s="194"/>
      <c r="E109" s="194"/>
      <c r="F109" s="194"/>
      <c r="G109" s="194"/>
      <c r="H109" s="194"/>
      <c r="I109" s="194"/>
      <c r="J109" s="194"/>
      <c r="K109" s="194"/>
      <c r="L109" s="194"/>
      <c r="M109" s="194"/>
      <c r="N109" s="194"/>
      <c r="O109" s="194"/>
      <c r="P109" s="194"/>
      <c r="Q109" s="194"/>
    </row>
    <row r="110" spans="1:17" ht="15.75">
      <c r="A110" s="27"/>
      <c r="B110" s="194" t="s">
        <v>153</v>
      </c>
      <c r="C110" s="194"/>
      <c r="D110" s="194"/>
      <c r="E110" s="194"/>
      <c r="F110" s="194"/>
      <c r="G110" s="194"/>
      <c r="H110" s="194"/>
      <c r="I110" s="194"/>
      <c r="J110" s="194"/>
      <c r="K110" s="194"/>
      <c r="L110" s="194"/>
      <c r="M110" s="194"/>
      <c r="N110" s="194"/>
      <c r="O110" s="194"/>
      <c r="P110" s="194"/>
      <c r="Q110" s="194"/>
    </row>
    <row r="111" spans="1:17" ht="15.75">
      <c r="A111" s="27"/>
      <c r="B111" s="194" t="s">
        <v>154</v>
      </c>
      <c r="C111" s="194"/>
      <c r="D111" s="194"/>
      <c r="E111" s="194"/>
      <c r="F111" s="194"/>
      <c r="G111" s="194"/>
      <c r="H111" s="194"/>
      <c r="I111" s="194"/>
      <c r="J111" s="194"/>
      <c r="K111" s="194"/>
      <c r="L111" s="194"/>
      <c r="M111" s="194"/>
      <c r="N111" s="194"/>
      <c r="O111" s="194"/>
      <c r="P111" s="194"/>
      <c r="Q111" s="194"/>
    </row>
    <row r="112" spans="1:17" ht="15.75">
      <c r="A112" s="27"/>
      <c r="B112" s="194" t="s">
        <v>155</v>
      </c>
      <c r="C112" s="194"/>
      <c r="D112" s="194"/>
      <c r="E112" s="194"/>
      <c r="F112" s="194"/>
      <c r="G112" s="194"/>
      <c r="H112" s="194"/>
      <c r="I112" s="194"/>
      <c r="J112" s="194"/>
      <c r="K112" s="194"/>
      <c r="L112" s="194"/>
      <c r="M112" s="194"/>
      <c r="N112" s="194"/>
      <c r="O112" s="194"/>
      <c r="P112" s="194"/>
      <c r="Q112" s="194"/>
    </row>
    <row r="113" spans="1:17" ht="15.75">
      <c r="A113" s="27"/>
      <c r="B113" s="194" t="s">
        <v>59</v>
      </c>
      <c r="C113" s="194"/>
      <c r="D113" s="194"/>
      <c r="E113" s="194"/>
      <c r="F113" s="194"/>
      <c r="G113" s="194"/>
      <c r="H113" s="194"/>
      <c r="I113" s="194"/>
      <c r="J113" s="194"/>
      <c r="K113" s="194"/>
      <c r="L113" s="194"/>
      <c r="M113" s="194"/>
      <c r="N113" s="194"/>
      <c r="O113" s="194"/>
      <c r="P113" s="194"/>
      <c r="Q113" s="194"/>
    </row>
    <row r="114" spans="1:17" ht="15.75">
      <c r="A114" s="27"/>
      <c r="B114" s="194" t="s">
        <v>60</v>
      </c>
      <c r="C114" s="194"/>
      <c r="D114" s="194"/>
      <c r="E114" s="194"/>
      <c r="F114" s="194"/>
      <c r="G114" s="194"/>
      <c r="H114" s="194"/>
      <c r="I114" s="194"/>
      <c r="J114" s="194"/>
      <c r="K114" s="194"/>
      <c r="L114" s="194"/>
      <c r="M114" s="194"/>
      <c r="N114" s="194"/>
      <c r="O114" s="194"/>
      <c r="P114" s="194"/>
      <c r="Q114" s="194"/>
    </row>
    <row r="115" spans="1:17" ht="15.75">
      <c r="A115" s="27"/>
      <c r="B115" s="194" t="s">
        <v>156</v>
      </c>
      <c r="C115" s="194"/>
      <c r="D115" s="194"/>
      <c r="E115" s="194"/>
      <c r="F115" s="194"/>
      <c r="G115" s="194"/>
      <c r="H115" s="194"/>
      <c r="I115" s="194"/>
      <c r="J115" s="194"/>
      <c r="K115" s="194"/>
      <c r="L115" s="194"/>
      <c r="M115" s="194"/>
      <c r="N115" s="194"/>
      <c r="O115" s="194"/>
      <c r="P115" s="194"/>
      <c r="Q115" s="194"/>
    </row>
    <row r="116" spans="1:17" ht="15.75">
      <c r="A116" s="27"/>
      <c r="B116" s="194" t="s">
        <v>157</v>
      </c>
      <c r="C116" s="194"/>
      <c r="D116" s="194"/>
      <c r="E116" s="194"/>
      <c r="F116" s="194"/>
      <c r="G116" s="194"/>
      <c r="H116" s="194"/>
      <c r="I116" s="194"/>
      <c r="J116" s="194"/>
      <c r="K116" s="194"/>
      <c r="L116" s="194"/>
      <c r="M116" s="194"/>
      <c r="N116" s="194"/>
      <c r="O116" s="194"/>
      <c r="P116" s="194"/>
      <c r="Q116" s="194"/>
    </row>
    <row r="117" spans="1:17" ht="15" customHeight="1">
      <c r="A117" s="27"/>
      <c r="B117" s="113" t="s">
        <v>122</v>
      </c>
      <c r="C117" s="114"/>
      <c r="D117" s="114"/>
      <c r="E117" s="114"/>
      <c r="F117" s="114"/>
      <c r="G117" s="114"/>
      <c r="H117" s="114"/>
      <c r="I117" s="114"/>
      <c r="J117" s="114"/>
      <c r="K117" s="114"/>
      <c r="L117" s="114"/>
      <c r="M117" s="114"/>
      <c r="N117" s="114"/>
      <c r="O117" s="114"/>
      <c r="P117" s="114"/>
      <c r="Q117" s="114"/>
    </row>
    <row r="118" spans="2:17" ht="15">
      <c r="B118" s="191" t="s">
        <v>167</v>
      </c>
      <c r="C118" s="192"/>
      <c r="D118" s="192"/>
      <c r="E118" s="192"/>
      <c r="F118" s="192"/>
      <c r="G118" s="192"/>
      <c r="H118" s="192"/>
      <c r="I118" s="192"/>
      <c r="J118" s="192"/>
      <c r="K118" s="192"/>
      <c r="L118" s="192"/>
      <c r="M118" s="192"/>
      <c r="N118" s="192"/>
      <c r="O118" s="192"/>
      <c r="P118" s="192"/>
      <c r="Q118" s="192"/>
    </row>
    <row r="119" spans="2:17" ht="15">
      <c r="B119" s="26" t="s">
        <v>301</v>
      </c>
      <c r="C119" s="24"/>
      <c r="D119" s="24"/>
      <c r="E119" s="24"/>
      <c r="F119" s="24"/>
      <c r="G119" s="24"/>
      <c r="H119" s="24"/>
      <c r="I119" s="24"/>
      <c r="J119" s="24"/>
      <c r="K119" s="24"/>
      <c r="L119" s="24"/>
      <c r="M119" s="24"/>
      <c r="N119" s="24"/>
      <c r="O119" s="24"/>
      <c r="P119" s="24"/>
      <c r="Q119" s="24"/>
    </row>
    <row r="120" spans="2:17" ht="15">
      <c r="B120" s="26" t="s">
        <v>302</v>
      </c>
      <c r="C120" s="24"/>
      <c r="D120" s="24"/>
      <c r="E120" s="24"/>
      <c r="F120" s="24"/>
      <c r="G120" s="24"/>
      <c r="H120" s="24"/>
      <c r="I120" s="24"/>
      <c r="J120" s="24"/>
      <c r="K120" s="24"/>
      <c r="L120" s="24"/>
      <c r="M120" s="24"/>
      <c r="N120" s="24"/>
      <c r="O120" s="24"/>
      <c r="P120" s="24"/>
      <c r="Q120" s="24"/>
    </row>
    <row r="121" spans="2:17" ht="15">
      <c r="B121" s="26" t="s">
        <v>166</v>
      </c>
      <c r="C121" s="25"/>
      <c r="D121" s="24"/>
      <c r="E121" s="24"/>
      <c r="F121" s="24"/>
      <c r="G121" s="24"/>
      <c r="H121" s="24"/>
      <c r="I121" s="24"/>
      <c r="J121" s="24"/>
      <c r="K121" s="24"/>
      <c r="L121" s="24"/>
      <c r="M121" s="24"/>
      <c r="N121" s="24"/>
      <c r="O121" s="24"/>
      <c r="P121" s="24"/>
      <c r="Q121" s="24"/>
    </row>
    <row r="122" spans="2:17" ht="15">
      <c r="B122" s="191" t="s">
        <v>158</v>
      </c>
      <c r="C122" s="191"/>
      <c r="D122" s="191"/>
      <c r="E122" s="191"/>
      <c r="F122" s="191"/>
      <c r="G122" s="191"/>
      <c r="H122" s="191"/>
      <c r="I122" s="191"/>
      <c r="J122" s="191"/>
      <c r="K122" s="191"/>
      <c r="L122" s="191"/>
      <c r="M122" s="191"/>
      <c r="N122" s="191"/>
      <c r="O122" s="191"/>
      <c r="P122" s="191"/>
      <c r="Q122" s="191"/>
    </row>
    <row r="123" spans="2:17" ht="15">
      <c r="B123" s="191" t="s">
        <v>159</v>
      </c>
      <c r="C123" s="191"/>
      <c r="D123" s="191"/>
      <c r="E123" s="191"/>
      <c r="F123" s="191"/>
      <c r="G123" s="191"/>
      <c r="H123" s="191"/>
      <c r="I123" s="191"/>
      <c r="J123" s="191"/>
      <c r="K123" s="191"/>
      <c r="L123" s="191"/>
      <c r="M123" s="191"/>
      <c r="N123" s="191"/>
      <c r="O123" s="191"/>
      <c r="P123" s="191"/>
      <c r="Q123" s="191"/>
    </row>
    <row r="124" spans="2:17" ht="15">
      <c r="B124" s="193" t="s">
        <v>165</v>
      </c>
      <c r="C124" s="193"/>
      <c r="D124" s="193"/>
      <c r="E124" s="193"/>
      <c r="F124" s="193"/>
      <c r="G124" s="193"/>
      <c r="H124" s="193"/>
      <c r="I124" s="193"/>
      <c r="J124" s="193"/>
      <c r="K124" s="193"/>
      <c r="L124" s="193"/>
      <c r="M124" s="193"/>
      <c r="N124" s="193"/>
      <c r="O124" s="193"/>
      <c r="P124" s="193"/>
      <c r="Q124" s="193"/>
    </row>
    <row r="125" ht="15">
      <c r="B125" s="30" t="s">
        <v>123</v>
      </c>
    </row>
    <row r="126" spans="2:17" ht="15">
      <c r="B126" s="195" t="s">
        <v>181</v>
      </c>
      <c r="C126" s="195"/>
      <c r="D126" s="195"/>
      <c r="E126" s="195"/>
      <c r="F126" s="195"/>
      <c r="G126" s="195"/>
      <c r="H126" s="195"/>
      <c r="I126" s="195"/>
      <c r="J126" s="195"/>
      <c r="K126" s="195"/>
      <c r="L126" s="195"/>
      <c r="M126" s="195"/>
      <c r="N126" s="195"/>
      <c r="O126" s="195"/>
      <c r="P126" s="195"/>
      <c r="Q126" s="195"/>
    </row>
    <row r="127" spans="2:17" ht="15">
      <c r="B127" s="190" t="s">
        <v>128</v>
      </c>
      <c r="C127" s="190"/>
      <c r="D127" s="190"/>
      <c r="E127" s="190"/>
      <c r="F127" s="190"/>
      <c r="G127" s="190"/>
      <c r="H127" s="190"/>
      <c r="I127" s="190"/>
      <c r="J127" s="190"/>
      <c r="K127" s="190"/>
      <c r="L127" s="190"/>
      <c r="M127" s="190"/>
      <c r="N127" s="190"/>
      <c r="O127" s="190"/>
      <c r="P127" s="190"/>
      <c r="Q127" s="190"/>
    </row>
    <row r="128" spans="2:17" ht="15">
      <c r="B128" s="190" t="s">
        <v>124</v>
      </c>
      <c r="C128" s="190"/>
      <c r="D128" s="190"/>
      <c r="E128" s="190"/>
      <c r="F128" s="190"/>
      <c r="G128" s="190"/>
      <c r="H128" s="190"/>
      <c r="I128" s="190"/>
      <c r="J128" s="190"/>
      <c r="K128" s="190"/>
      <c r="L128" s="190"/>
      <c r="M128" s="190"/>
      <c r="N128" s="190"/>
      <c r="O128" s="190"/>
      <c r="P128" s="190"/>
      <c r="Q128" s="190"/>
    </row>
  </sheetData>
  <sheetProtection/>
  <mergeCells count="26">
    <mergeCell ref="B111:Q111"/>
    <mergeCell ref="B70:Q70"/>
    <mergeCell ref="B71:Q71"/>
    <mergeCell ref="B1:Q1"/>
    <mergeCell ref="D5:Q5"/>
    <mergeCell ref="B55:Q55"/>
    <mergeCell ref="B56:Q56"/>
    <mergeCell ref="B82:Q82"/>
    <mergeCell ref="B93:Q93"/>
    <mergeCell ref="B107:Q107"/>
    <mergeCell ref="B108:Q108"/>
    <mergeCell ref="B109:Q109"/>
    <mergeCell ref="B110:Q110"/>
    <mergeCell ref="B104:Q104"/>
    <mergeCell ref="B112:Q112"/>
    <mergeCell ref="B113:Q113"/>
    <mergeCell ref="B114:Q114"/>
    <mergeCell ref="B126:Q126"/>
    <mergeCell ref="B115:Q115"/>
    <mergeCell ref="B116:Q116"/>
    <mergeCell ref="B127:Q127"/>
    <mergeCell ref="B128:Q128"/>
    <mergeCell ref="B118:Q118"/>
    <mergeCell ref="B122:Q122"/>
    <mergeCell ref="B123:Q123"/>
    <mergeCell ref="B124:Q12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56"/>
  <sheetViews>
    <sheetView zoomScale="75" zoomScaleNormal="75" zoomScalePageLayoutView="0" workbookViewId="0" topLeftCell="A1">
      <selection activeCell="B47" sqref="B47:Q47"/>
    </sheetView>
  </sheetViews>
  <sheetFormatPr defaultColWidth="9.140625" defaultRowHeight="15"/>
  <cols>
    <col min="1" max="1" width="3.8515625" style="8" customWidth="1"/>
    <col min="2" max="2" width="15.8515625" style="8" customWidth="1"/>
    <col min="3" max="3" width="11.140625" style="8" customWidth="1"/>
    <col min="4" max="4" width="11.00390625" style="8" customWidth="1"/>
    <col min="5" max="5" width="12.00390625" style="8" customWidth="1"/>
    <col min="6" max="6" width="11.28125" style="8" customWidth="1"/>
    <col min="7" max="7" width="11.00390625" style="8" customWidth="1"/>
    <col min="8" max="9" width="11.7109375" style="8" customWidth="1"/>
    <col min="10" max="10" width="11.8515625" style="8" customWidth="1"/>
    <col min="11" max="11" width="12.8515625" style="8" customWidth="1"/>
    <col min="12" max="12" width="11.8515625" style="8" customWidth="1"/>
    <col min="13" max="13" width="12.421875" style="8" customWidth="1"/>
    <col min="14" max="14" width="11.57421875" style="8" customWidth="1"/>
    <col min="15" max="15" width="11.7109375" style="8" customWidth="1"/>
    <col min="16" max="16" width="11.421875" style="8" customWidth="1"/>
    <col min="17" max="16384" width="9.140625" style="8" customWidth="1"/>
  </cols>
  <sheetData>
    <row r="1" spans="2:17" ht="24.75" customHeight="1">
      <c r="B1" s="214" t="s">
        <v>253</v>
      </c>
      <c r="C1" s="214"/>
      <c r="D1" s="214"/>
      <c r="E1" s="214"/>
      <c r="F1" s="214"/>
      <c r="G1" s="214"/>
      <c r="H1" s="214"/>
      <c r="I1" s="214"/>
      <c r="J1" s="214"/>
      <c r="K1" s="214"/>
      <c r="L1" s="214"/>
      <c r="M1" s="214"/>
      <c r="N1" s="214"/>
      <c r="O1" s="214"/>
      <c r="P1" s="214"/>
      <c r="Q1" s="214"/>
    </row>
    <row r="2" ht="15">
      <c r="B2" s="11"/>
    </row>
    <row r="3" spans="1:17" ht="15.75">
      <c r="A3" s="46"/>
      <c r="B3" s="215" t="s">
        <v>98</v>
      </c>
      <c r="C3" s="216"/>
      <c r="D3" s="216"/>
      <c r="E3" s="216"/>
      <c r="F3" s="216"/>
      <c r="G3" s="216"/>
      <c r="H3" s="216"/>
      <c r="I3" s="216"/>
      <c r="J3" s="216"/>
      <c r="K3" s="216"/>
      <c r="L3" s="216"/>
      <c r="M3" s="216"/>
      <c r="N3" s="216"/>
      <c r="O3" s="216"/>
      <c r="P3" s="216"/>
      <c r="Q3" s="216"/>
    </row>
    <row r="4" spans="1:17" ht="17.25" customHeight="1">
      <c r="A4" s="47"/>
      <c r="B4" s="125"/>
      <c r="C4" s="124" t="s">
        <v>31</v>
      </c>
      <c r="D4" s="124">
        <v>1990</v>
      </c>
      <c r="E4" s="124">
        <v>1995</v>
      </c>
      <c r="F4" s="124">
        <v>2000</v>
      </c>
      <c r="G4" s="124">
        <v>2001</v>
      </c>
      <c r="H4" s="124">
        <v>2002</v>
      </c>
      <c r="I4" s="124">
        <v>2003</v>
      </c>
      <c r="J4" s="124">
        <v>2004</v>
      </c>
      <c r="K4" s="124">
        <v>2005</v>
      </c>
      <c r="L4" s="124">
        <v>2006</v>
      </c>
      <c r="M4" s="124">
        <v>2007</v>
      </c>
      <c r="N4" s="124">
        <v>2008</v>
      </c>
      <c r="O4" s="124">
        <v>2009</v>
      </c>
      <c r="P4" s="124">
        <v>2010</v>
      </c>
      <c r="Q4" s="124">
        <v>2011</v>
      </c>
    </row>
    <row r="5" spans="1:17" ht="32.25" customHeight="1">
      <c r="A5" s="47">
        <v>1</v>
      </c>
      <c r="B5" s="125" t="s">
        <v>62</v>
      </c>
      <c r="C5" s="124" t="s">
        <v>61</v>
      </c>
      <c r="D5" s="149">
        <f>268290.3/1000</f>
        <v>268.2903</v>
      </c>
      <c r="E5" s="149">
        <f>161475/1000</f>
        <v>161.475</v>
      </c>
      <c r="F5" s="149">
        <f>139850.8/1000</f>
        <v>139.8508</v>
      </c>
      <c r="G5" s="149">
        <v>126.681</v>
      </c>
      <c r="H5" s="149">
        <v>144.724</v>
      </c>
      <c r="I5" s="149">
        <v>159.91</v>
      </c>
      <c r="J5" s="149">
        <v>165.643</v>
      </c>
      <c r="K5" s="149">
        <v>180.845</v>
      </c>
      <c r="L5" s="149">
        <v>202.546</v>
      </c>
      <c r="M5" s="149">
        <v>206.313</v>
      </c>
      <c r="N5" s="149">
        <v>178.192</v>
      </c>
      <c r="O5" s="149">
        <v>197.483</v>
      </c>
      <c r="P5" s="149">
        <v>195.808</v>
      </c>
      <c r="Q5" s="126" t="s">
        <v>174</v>
      </c>
    </row>
    <row r="6" spans="1:21" ht="36" customHeight="1">
      <c r="A6" s="48">
        <v>2</v>
      </c>
      <c r="B6" s="125" t="s">
        <v>290</v>
      </c>
      <c r="C6" s="124" t="s">
        <v>61</v>
      </c>
      <c r="D6" s="150">
        <v>16.166</v>
      </c>
      <c r="E6" s="150">
        <v>18.104</v>
      </c>
      <c r="F6" s="150">
        <v>13.797</v>
      </c>
      <c r="G6" s="150">
        <v>10.53</v>
      </c>
      <c r="H6" s="150">
        <v>11.612</v>
      </c>
      <c r="I6" s="150">
        <v>12.799</v>
      </c>
      <c r="J6" s="150">
        <v>12.743</v>
      </c>
      <c r="K6" s="150">
        <v>12.701</v>
      </c>
      <c r="L6" s="150">
        <v>13.109</v>
      </c>
      <c r="M6" s="150">
        <v>14.754</v>
      </c>
      <c r="N6" s="150">
        <v>14.692</v>
      </c>
      <c r="O6" s="150">
        <v>15.099</v>
      </c>
      <c r="P6" s="150">
        <v>13.808</v>
      </c>
      <c r="Q6" s="151" t="s">
        <v>174</v>
      </c>
      <c r="U6" s="122"/>
    </row>
    <row r="7" spans="1:17" ht="35.25" customHeight="1">
      <c r="A7" s="48">
        <v>3</v>
      </c>
      <c r="B7" s="125" t="s">
        <v>291</v>
      </c>
      <c r="C7" s="124" t="s">
        <v>61</v>
      </c>
      <c r="D7" s="149">
        <v>75.649</v>
      </c>
      <c r="E7" s="149">
        <v>45.787</v>
      </c>
      <c r="F7" s="149">
        <v>35.531</v>
      </c>
      <c r="G7" s="149">
        <v>34.541</v>
      </c>
      <c r="H7" s="149">
        <v>34.374</v>
      </c>
      <c r="I7" s="149">
        <v>38.238</v>
      </c>
      <c r="J7" s="149">
        <v>39.751</v>
      </c>
      <c r="K7" s="149">
        <v>40.519</v>
      </c>
      <c r="L7" s="149">
        <v>42.982</v>
      </c>
      <c r="M7" s="149">
        <v>44.302</v>
      </c>
      <c r="N7" s="149">
        <v>48.01</v>
      </c>
      <c r="O7" s="149">
        <v>47.571</v>
      </c>
      <c r="P7" s="149">
        <v>51.445</v>
      </c>
      <c r="Q7" s="126" t="s">
        <v>174</v>
      </c>
    </row>
    <row r="8" spans="1:17" ht="32.25" customHeight="1">
      <c r="A8" s="48">
        <v>4</v>
      </c>
      <c r="B8" s="125" t="s">
        <v>63</v>
      </c>
      <c r="C8" s="124" t="s">
        <v>40</v>
      </c>
      <c r="D8" s="121" t="s">
        <v>225</v>
      </c>
      <c r="E8" s="121">
        <v>0.20800000000000002</v>
      </c>
      <c r="F8" s="121">
        <v>164.19</v>
      </c>
      <c r="G8" s="121">
        <v>197.07999999999998</v>
      </c>
      <c r="H8" s="121">
        <v>159.9</v>
      </c>
      <c r="I8" s="121">
        <v>176.8</v>
      </c>
      <c r="J8" s="121">
        <v>235.82</v>
      </c>
      <c r="K8" s="121">
        <v>237.12</v>
      </c>
      <c r="L8" s="121">
        <v>390.13000000000005</v>
      </c>
      <c r="M8" s="121">
        <v>412.35999999999996</v>
      </c>
      <c r="N8" s="121">
        <v>415.21999999999997</v>
      </c>
      <c r="O8" s="121">
        <v>416.26</v>
      </c>
      <c r="P8" s="121">
        <v>455.00000000000006</v>
      </c>
      <c r="Q8" s="126" t="s">
        <v>174</v>
      </c>
    </row>
    <row r="9" spans="1:17" ht="31.5" customHeight="1">
      <c r="A9" s="48">
        <v>5</v>
      </c>
      <c r="B9" s="125" t="s">
        <v>64</v>
      </c>
      <c r="C9" s="124" t="s">
        <v>40</v>
      </c>
      <c r="D9" s="121" t="s">
        <v>225</v>
      </c>
      <c r="E9" s="121" t="s">
        <v>225</v>
      </c>
      <c r="F9" s="121" t="s">
        <v>225</v>
      </c>
      <c r="G9" s="121" t="s">
        <v>225</v>
      </c>
      <c r="H9" s="121" t="s">
        <v>225</v>
      </c>
      <c r="I9" s="121" t="s">
        <v>225</v>
      </c>
      <c r="J9" s="121" t="s">
        <v>225</v>
      </c>
      <c r="K9" s="121" t="s">
        <v>225</v>
      </c>
      <c r="L9" s="121" t="s">
        <v>225</v>
      </c>
      <c r="M9" s="121">
        <v>87.17016</v>
      </c>
      <c r="N9" s="121">
        <v>567.27354</v>
      </c>
      <c r="O9" s="121">
        <v>678.9281340000001</v>
      </c>
      <c r="P9" s="121">
        <v>1201.5</v>
      </c>
      <c r="Q9" s="126" t="s">
        <v>174</v>
      </c>
    </row>
    <row r="10" spans="1:17" ht="32.25" customHeight="1">
      <c r="A10" s="48">
        <v>6</v>
      </c>
      <c r="B10" s="127" t="s">
        <v>292</v>
      </c>
      <c r="C10" s="124" t="s">
        <v>40</v>
      </c>
      <c r="D10" s="121" t="s">
        <v>225</v>
      </c>
      <c r="E10" s="121" t="s">
        <v>225</v>
      </c>
      <c r="F10" s="121" t="s">
        <v>225</v>
      </c>
      <c r="G10" s="121" t="s">
        <v>225</v>
      </c>
      <c r="H10" s="121" t="s">
        <v>225</v>
      </c>
      <c r="I10" s="121" t="s">
        <v>225</v>
      </c>
      <c r="J10" s="121">
        <v>0.4503477</v>
      </c>
      <c r="K10" s="121">
        <v>0.149375</v>
      </c>
      <c r="L10" s="121">
        <v>0.030544200000000004</v>
      </c>
      <c r="M10" s="121">
        <v>0.0194785</v>
      </c>
      <c r="N10" s="121">
        <v>0.110657</v>
      </c>
      <c r="O10" s="121">
        <v>3.3057524000000003</v>
      </c>
      <c r="P10" s="152"/>
      <c r="Q10" s="126" t="s">
        <v>174</v>
      </c>
    </row>
    <row r="11" spans="1:17" ht="82.5" customHeight="1">
      <c r="A11" s="48">
        <v>7</v>
      </c>
      <c r="B11" s="125" t="s">
        <v>293</v>
      </c>
      <c r="C11" s="123" t="s">
        <v>61</v>
      </c>
      <c r="D11" s="138">
        <v>360.124</v>
      </c>
      <c r="E11" s="151">
        <v>225.689</v>
      </c>
      <c r="F11" s="151">
        <v>174.967</v>
      </c>
      <c r="G11" s="151">
        <v>157.564</v>
      </c>
      <c r="H11" s="151">
        <v>174.637</v>
      </c>
      <c r="I11" s="151">
        <v>196.741</v>
      </c>
      <c r="J11" s="151">
        <v>204.082</v>
      </c>
      <c r="K11" s="151">
        <v>218.975</v>
      </c>
      <c r="L11" s="151">
        <v>246.339</v>
      </c>
      <c r="M11" s="151">
        <v>254.767</v>
      </c>
      <c r="N11" s="151">
        <v>232.242</v>
      </c>
      <c r="O11" s="151">
        <v>253.411</v>
      </c>
      <c r="P11" s="151">
        <v>256.685</v>
      </c>
      <c r="Q11" s="152"/>
    </row>
    <row r="12" spans="1:17" ht="161.25" customHeight="1">
      <c r="A12" s="48">
        <v>8</v>
      </c>
      <c r="B12" s="125" t="s">
        <v>145</v>
      </c>
      <c r="C12" s="124" t="s">
        <v>61</v>
      </c>
      <c r="D12" s="153">
        <v>0.018</v>
      </c>
      <c r="E12" s="153">
        <v>0.323</v>
      </c>
      <c r="F12" s="153">
        <v>-14.375</v>
      </c>
      <c r="G12" s="153">
        <v>-14.385</v>
      </c>
      <c r="H12" s="153">
        <v>-16.233</v>
      </c>
      <c r="I12" s="153">
        <v>-14.383</v>
      </c>
      <c r="J12" s="153">
        <v>-14.292</v>
      </c>
      <c r="K12" s="153">
        <v>-15.327</v>
      </c>
      <c r="L12" s="153">
        <v>-12.689</v>
      </c>
      <c r="M12" s="153">
        <v>-11.101</v>
      </c>
      <c r="N12" s="153">
        <v>-9.635</v>
      </c>
      <c r="O12" s="153">
        <v>-7.841</v>
      </c>
      <c r="P12" s="153">
        <v>-6.032</v>
      </c>
      <c r="Q12" s="151" t="s">
        <v>174</v>
      </c>
    </row>
    <row r="13" spans="1:17" ht="149.25" customHeight="1">
      <c r="A13" s="48">
        <v>9</v>
      </c>
      <c r="B13" s="128" t="s">
        <v>294</v>
      </c>
      <c r="C13" s="123" t="s">
        <v>61</v>
      </c>
      <c r="D13" s="151">
        <f>D11-D12</f>
        <v>360.10600000000005</v>
      </c>
      <c r="E13" s="151">
        <f aca="true" t="shared" si="0" ref="E13:O13">E11-E12</f>
        <v>225.36599999999999</v>
      </c>
      <c r="F13" s="151">
        <f t="shared" si="0"/>
        <v>189.342</v>
      </c>
      <c r="G13" s="151">
        <f t="shared" si="0"/>
        <v>171.94899999999998</v>
      </c>
      <c r="H13" s="151">
        <f t="shared" si="0"/>
        <v>190.87</v>
      </c>
      <c r="I13" s="151">
        <f t="shared" si="0"/>
        <v>211.12400000000002</v>
      </c>
      <c r="J13" s="151">
        <f t="shared" si="0"/>
        <v>218.374</v>
      </c>
      <c r="K13" s="151">
        <f t="shared" si="0"/>
        <v>234.302</v>
      </c>
      <c r="L13" s="151">
        <f t="shared" si="0"/>
        <v>259.028</v>
      </c>
      <c r="M13" s="151">
        <f t="shared" si="0"/>
        <v>265.868</v>
      </c>
      <c r="N13" s="151">
        <f t="shared" si="0"/>
        <v>241.87699999999998</v>
      </c>
      <c r="O13" s="151">
        <f t="shared" si="0"/>
        <v>261.252</v>
      </c>
      <c r="P13" s="151">
        <f>P11-P12</f>
        <v>262.717</v>
      </c>
      <c r="Q13" s="151" t="s">
        <v>174</v>
      </c>
    </row>
    <row r="14" spans="1:17" ht="32.25" customHeight="1">
      <c r="A14" s="48">
        <v>10</v>
      </c>
      <c r="B14" s="217" t="s">
        <v>99</v>
      </c>
      <c r="C14" s="218"/>
      <c r="D14" s="218"/>
      <c r="E14" s="218"/>
      <c r="F14" s="218"/>
      <c r="G14" s="218"/>
      <c r="H14" s="218"/>
      <c r="I14" s="218"/>
      <c r="J14" s="218"/>
      <c r="K14" s="218"/>
      <c r="L14" s="218"/>
      <c r="M14" s="218"/>
      <c r="N14" s="218"/>
      <c r="O14" s="218"/>
      <c r="P14" s="218"/>
      <c r="Q14" s="219"/>
    </row>
    <row r="15" spans="1:17" ht="32.25" customHeight="1">
      <c r="A15" s="48">
        <v>11</v>
      </c>
      <c r="B15" s="129" t="s">
        <v>108</v>
      </c>
      <c r="C15" s="130" t="s">
        <v>61</v>
      </c>
      <c r="D15" s="149">
        <f>299132.342032412/1000</f>
        <v>299.132342032412</v>
      </c>
      <c r="E15" s="149">
        <f>180550.48861946/1000</f>
        <v>180.55048861946</v>
      </c>
      <c r="F15" s="149">
        <f>152242.310576768/1000</f>
        <v>152.242310576768</v>
      </c>
      <c r="G15" s="149">
        <f>137197.570116931/1000</f>
        <v>137.197570116931</v>
      </c>
      <c r="H15" s="149">
        <f>153749.808634256/1000</f>
        <v>153.749808634256</v>
      </c>
      <c r="I15" s="149">
        <f>171280.421122624/1000</f>
        <v>171.28042112262398</v>
      </c>
      <c r="J15" s="149">
        <f>176944.611865117/1000</f>
        <v>176.944611865117</v>
      </c>
      <c r="K15" s="149">
        <f>192253.472569165/1000</f>
        <v>192.25347256916498</v>
      </c>
      <c r="L15" s="149">
        <f>216100.018481999/1000</f>
        <v>216.100018481999</v>
      </c>
      <c r="M15" s="149">
        <f>220492.440532373/1000</f>
        <v>220.492440532373</v>
      </c>
      <c r="N15" s="149">
        <f>195439.214403444/1000</f>
        <v>195.439214403444</v>
      </c>
      <c r="O15" s="149">
        <f>214956.897704988/1000</f>
        <v>214.956897704988</v>
      </c>
      <c r="P15" s="149">
        <f>216064.492495621/1000</f>
        <v>216.064492495621</v>
      </c>
      <c r="Q15" s="126" t="s">
        <v>174</v>
      </c>
    </row>
    <row r="16" spans="1:17" ht="63">
      <c r="A16" s="48">
        <v>12</v>
      </c>
      <c r="B16" s="131" t="s">
        <v>149</v>
      </c>
      <c r="C16" s="132" t="s">
        <v>61</v>
      </c>
      <c r="D16" s="153">
        <f>113986.87470576/1000</f>
        <v>113.98687470576</v>
      </c>
      <c r="E16" s="153">
        <v>85.424</v>
      </c>
      <c r="F16" s="153">
        <v>62.455</v>
      </c>
      <c r="G16" s="153">
        <v>59.068</v>
      </c>
      <c r="H16" s="153">
        <v>62.762</v>
      </c>
      <c r="I16" s="153">
        <v>69.623</v>
      </c>
      <c r="J16" s="153">
        <v>80.291</v>
      </c>
      <c r="K16" s="153">
        <v>83.588</v>
      </c>
      <c r="L16" s="153">
        <v>87.597</v>
      </c>
      <c r="M16" s="153">
        <v>85.035</v>
      </c>
      <c r="N16" s="153">
        <v>81.06</v>
      </c>
      <c r="O16" s="153">
        <v>87.703</v>
      </c>
      <c r="P16" s="153">
        <v>93.44</v>
      </c>
      <c r="Q16" s="151" t="s">
        <v>174</v>
      </c>
    </row>
    <row r="17" spans="1:17" ht="65.25" customHeight="1">
      <c r="A17" s="48">
        <v>13</v>
      </c>
      <c r="B17" s="131" t="s">
        <v>150</v>
      </c>
      <c r="C17" s="132" t="s">
        <v>61</v>
      </c>
      <c r="D17" s="154">
        <v>22.207</v>
      </c>
      <c r="E17" s="154">
        <v>9.033</v>
      </c>
      <c r="F17" s="154">
        <f>9199.82079022158/1000</f>
        <v>9.19982079022158</v>
      </c>
      <c r="G17" s="154">
        <v>10.419</v>
      </c>
      <c r="H17" s="154">
        <v>12.607</v>
      </c>
      <c r="I17" s="154">
        <v>13.873</v>
      </c>
      <c r="J17" s="154">
        <v>11.522</v>
      </c>
      <c r="K17" s="154">
        <v>13.267</v>
      </c>
      <c r="L17" s="154">
        <v>17.784</v>
      </c>
      <c r="M17" s="154">
        <v>20.441</v>
      </c>
      <c r="N17" s="154">
        <v>22.101</v>
      </c>
      <c r="O17" s="154">
        <v>20.537</v>
      </c>
      <c r="P17" s="154">
        <v>19.97</v>
      </c>
      <c r="Q17" s="126" t="s">
        <v>174</v>
      </c>
    </row>
    <row r="18" spans="1:17" ht="63" customHeight="1">
      <c r="A18" s="48">
        <v>14</v>
      </c>
      <c r="B18" s="131" t="s">
        <v>148</v>
      </c>
      <c r="C18" s="132" t="s">
        <v>61</v>
      </c>
      <c r="D18" s="154">
        <v>52.561</v>
      </c>
      <c r="E18" s="154">
        <v>30.644</v>
      </c>
      <c r="F18" s="154">
        <v>27.991</v>
      </c>
      <c r="G18" s="154">
        <v>25.028</v>
      </c>
      <c r="H18" s="154">
        <v>24.22</v>
      </c>
      <c r="I18" s="154">
        <v>26.818</v>
      </c>
      <c r="J18" s="154">
        <v>28.431</v>
      </c>
      <c r="K18" s="154">
        <v>28.528</v>
      </c>
      <c r="L18" s="154">
        <v>31.14</v>
      </c>
      <c r="M18" s="154">
        <v>31.434</v>
      </c>
      <c r="N18" s="154">
        <v>32.822</v>
      </c>
      <c r="O18" s="154">
        <v>31.782</v>
      </c>
      <c r="P18" s="154">
        <v>34.675</v>
      </c>
      <c r="Q18" s="126" t="s">
        <v>174</v>
      </c>
    </row>
    <row r="19" spans="1:17" ht="68.25" customHeight="1">
      <c r="A19" s="48">
        <v>15</v>
      </c>
      <c r="B19" s="129" t="s">
        <v>303</v>
      </c>
      <c r="C19" s="130" t="s">
        <v>61</v>
      </c>
      <c r="D19" s="149">
        <v>17.916</v>
      </c>
      <c r="E19" s="149">
        <v>8.144</v>
      </c>
      <c r="F19" s="149">
        <v>10.226</v>
      </c>
      <c r="G19" s="149">
        <v>10.861</v>
      </c>
      <c r="H19" s="149">
        <v>11.526</v>
      </c>
      <c r="I19" s="149">
        <v>12.348</v>
      </c>
      <c r="J19" s="149">
        <v>13.216</v>
      </c>
      <c r="K19" s="149">
        <v>13.258</v>
      </c>
      <c r="L19" s="149">
        <v>13.073</v>
      </c>
      <c r="M19" s="149">
        <v>13.704</v>
      </c>
      <c r="N19" s="149">
        <v>14.144</v>
      </c>
      <c r="O19" s="149">
        <v>13.31</v>
      </c>
      <c r="P19" s="149">
        <v>14.565</v>
      </c>
      <c r="Q19" s="126" t="s">
        <v>174</v>
      </c>
    </row>
    <row r="20" spans="1:17" ht="87" customHeight="1">
      <c r="A20" s="48">
        <v>16</v>
      </c>
      <c r="B20" s="129" t="s">
        <v>332</v>
      </c>
      <c r="C20" s="130" t="s">
        <v>226</v>
      </c>
      <c r="D20" s="133">
        <v>28.5</v>
      </c>
      <c r="E20" s="133">
        <v>27.2</v>
      </c>
      <c r="F20" s="133">
        <v>25.9</v>
      </c>
      <c r="G20" s="133">
        <v>25.8</v>
      </c>
      <c r="H20" s="133">
        <v>25.9</v>
      </c>
      <c r="I20" s="133">
        <v>26.2</v>
      </c>
      <c r="J20" s="133">
        <v>26.2</v>
      </c>
      <c r="K20" s="133">
        <v>26.5</v>
      </c>
      <c r="L20" s="133">
        <v>26.8</v>
      </c>
      <c r="M20" s="133">
        <v>27</v>
      </c>
      <c r="N20" s="133">
        <v>27.3</v>
      </c>
      <c r="O20" s="133">
        <v>27.8</v>
      </c>
      <c r="P20" s="133">
        <v>28.6</v>
      </c>
      <c r="Q20" s="126" t="s">
        <v>174</v>
      </c>
    </row>
    <row r="21" spans="1:17" ht="32.25" customHeight="1">
      <c r="A21" s="48">
        <v>17</v>
      </c>
      <c r="B21" s="129" t="s">
        <v>65</v>
      </c>
      <c r="C21" s="130" t="s">
        <v>61</v>
      </c>
      <c r="D21" s="149">
        <v>38.538</v>
      </c>
      <c r="E21" s="149">
        <v>32.301</v>
      </c>
      <c r="F21" s="149">
        <v>22.477</v>
      </c>
      <c r="G21" s="149">
        <v>19.455</v>
      </c>
      <c r="H21" s="149">
        <v>21.099</v>
      </c>
      <c r="I21" s="149">
        <v>22.984</v>
      </c>
      <c r="J21" s="149">
        <v>23.621</v>
      </c>
      <c r="K21" s="149">
        <v>24.159</v>
      </c>
      <c r="L21" s="149">
        <v>25.158</v>
      </c>
      <c r="M21" s="149">
        <v>27.226</v>
      </c>
      <c r="N21" s="149">
        <v>27.641</v>
      </c>
      <c r="O21" s="149">
        <v>28.246</v>
      </c>
      <c r="P21" s="149">
        <v>27.257</v>
      </c>
      <c r="Q21" s="126" t="s">
        <v>174</v>
      </c>
    </row>
    <row r="22" spans="1:17" ht="65.25" customHeight="1">
      <c r="A22" s="48">
        <v>18</v>
      </c>
      <c r="B22" s="129" t="s">
        <v>304</v>
      </c>
      <c r="C22" s="130" t="s">
        <v>61</v>
      </c>
      <c r="D22" s="149">
        <v>0.018</v>
      </c>
      <c r="E22" s="150">
        <v>0.323</v>
      </c>
      <c r="F22" s="150">
        <v>-14.375</v>
      </c>
      <c r="G22" s="150">
        <v>-14.385</v>
      </c>
      <c r="H22" s="150">
        <v>-16.233</v>
      </c>
      <c r="I22" s="150">
        <v>-14.383</v>
      </c>
      <c r="J22" s="150">
        <v>-14.291</v>
      </c>
      <c r="K22" s="150">
        <v>-15.327</v>
      </c>
      <c r="L22" s="150">
        <v>-12.689</v>
      </c>
      <c r="M22" s="150">
        <v>-11.101</v>
      </c>
      <c r="N22" s="150">
        <v>-9.635</v>
      </c>
      <c r="O22" s="150">
        <v>-7.841</v>
      </c>
      <c r="P22" s="150">
        <v>-6.032</v>
      </c>
      <c r="Q22" s="126" t="s">
        <v>174</v>
      </c>
    </row>
    <row r="23" spans="1:17" ht="32.25" customHeight="1">
      <c r="A23" s="48">
        <v>19</v>
      </c>
      <c r="B23" s="129" t="s">
        <v>66</v>
      </c>
      <c r="C23" s="130" t="s">
        <v>61</v>
      </c>
      <c r="D23" s="150">
        <v>4.518</v>
      </c>
      <c r="E23" s="150">
        <v>4.368</v>
      </c>
      <c r="F23" s="150">
        <v>4.396</v>
      </c>
      <c r="G23" s="150">
        <v>4.435</v>
      </c>
      <c r="H23" s="150">
        <v>4.494</v>
      </c>
      <c r="I23" s="150">
        <v>4.512</v>
      </c>
      <c r="J23" s="150">
        <v>4.59</v>
      </c>
      <c r="K23" s="150">
        <v>4.631</v>
      </c>
      <c r="L23" s="150">
        <v>4.696</v>
      </c>
      <c r="M23" s="150">
        <v>4.444</v>
      </c>
      <c r="N23" s="150">
        <v>4.652</v>
      </c>
      <c r="O23" s="150">
        <v>4.739</v>
      </c>
      <c r="P23" s="150">
        <v>4.83</v>
      </c>
      <c r="Q23" s="151" t="s">
        <v>174</v>
      </c>
    </row>
    <row r="24" spans="1:17" ht="32.25" customHeight="1">
      <c r="A24" s="48">
        <v>20</v>
      </c>
      <c r="B24" s="220" t="s">
        <v>120</v>
      </c>
      <c r="C24" s="221"/>
      <c r="D24" s="221"/>
      <c r="E24" s="221"/>
      <c r="F24" s="221"/>
      <c r="G24" s="221"/>
      <c r="H24" s="221"/>
      <c r="I24" s="221"/>
      <c r="J24" s="221"/>
      <c r="K24" s="221"/>
      <c r="L24" s="221"/>
      <c r="M24" s="221"/>
      <c r="N24" s="221"/>
      <c r="O24" s="221"/>
      <c r="P24" s="221"/>
      <c r="Q24" s="222"/>
    </row>
    <row r="25" spans="1:17" ht="32.25" customHeight="1">
      <c r="A25" s="48">
        <v>21</v>
      </c>
      <c r="B25" s="131" t="s">
        <v>67</v>
      </c>
      <c r="C25" s="132" t="s">
        <v>107</v>
      </c>
      <c r="D25" s="126"/>
      <c r="E25" s="135">
        <v>15675819</v>
      </c>
      <c r="F25" s="135">
        <v>14883626</v>
      </c>
      <c r="G25" s="135">
        <v>14858335</v>
      </c>
      <c r="H25" s="135">
        <v>14858948</v>
      </c>
      <c r="I25" s="135">
        <v>14909019</v>
      </c>
      <c r="J25" s="135">
        <v>15012984</v>
      </c>
      <c r="K25" s="135">
        <v>15147029</v>
      </c>
      <c r="L25" s="135">
        <v>15308085</v>
      </c>
      <c r="M25" s="135">
        <v>15484192</v>
      </c>
      <c r="N25" s="135">
        <v>15673999</v>
      </c>
      <c r="O25" s="136">
        <v>16093481</v>
      </c>
      <c r="P25" s="146">
        <v>16323287</v>
      </c>
      <c r="Q25" s="126" t="s">
        <v>174</v>
      </c>
    </row>
    <row r="26" spans="1:17" ht="112.5" customHeight="1">
      <c r="A26" s="48">
        <v>22</v>
      </c>
      <c r="B26" s="129" t="s">
        <v>295</v>
      </c>
      <c r="C26" s="130" t="s">
        <v>68</v>
      </c>
      <c r="D26" s="126" t="s">
        <v>174</v>
      </c>
      <c r="E26" s="155">
        <f>E13/E25</f>
        <v>1.4376665104387846E-05</v>
      </c>
      <c r="F26" s="155">
        <f aca="true" t="shared" si="1" ref="F26:P26">F13/F25</f>
        <v>1.272149676429655E-05</v>
      </c>
      <c r="G26" s="155">
        <f t="shared" si="1"/>
        <v>1.1572561797805742E-05</v>
      </c>
      <c r="H26" s="155">
        <f t="shared" si="1"/>
        <v>1.2845458507560563E-05</v>
      </c>
      <c r="I26" s="155">
        <f t="shared" si="1"/>
        <v>1.4160824397634749E-05</v>
      </c>
      <c r="J26" s="155">
        <f t="shared" si="1"/>
        <v>1.454567592958202E-05</v>
      </c>
      <c r="K26" s="155">
        <f t="shared" si="1"/>
        <v>1.5468512009846947E-05</v>
      </c>
      <c r="L26" s="155">
        <f t="shared" si="1"/>
        <v>1.6920993056936908E-05</v>
      </c>
      <c r="M26" s="155">
        <f t="shared" si="1"/>
        <v>1.7170285669410453E-05</v>
      </c>
      <c r="N26" s="155">
        <f t="shared" si="1"/>
        <v>1.5431735066462615E-05</v>
      </c>
      <c r="O26" s="155">
        <f t="shared" si="1"/>
        <v>1.6233405314860097E-05</v>
      </c>
      <c r="P26" s="155">
        <f t="shared" si="1"/>
        <v>1.6094613787039337E-05</v>
      </c>
      <c r="Q26" s="126" t="s">
        <v>174</v>
      </c>
    </row>
    <row r="27" spans="1:17" ht="31.5">
      <c r="A27" s="48">
        <v>23</v>
      </c>
      <c r="B27" s="131" t="s">
        <v>56</v>
      </c>
      <c r="C27" s="132" t="s">
        <v>100</v>
      </c>
      <c r="D27" s="134">
        <v>2724.9</v>
      </c>
      <c r="E27" s="134">
        <v>2724.9</v>
      </c>
      <c r="F27" s="134">
        <v>2724.9</v>
      </c>
      <c r="G27" s="134">
        <v>2724.9</v>
      </c>
      <c r="H27" s="134">
        <v>2724.9</v>
      </c>
      <c r="I27" s="134">
        <v>2724.9</v>
      </c>
      <c r="J27" s="134">
        <v>2724.9</v>
      </c>
      <c r="K27" s="134">
        <v>2724.9</v>
      </c>
      <c r="L27" s="134">
        <v>2724.9</v>
      </c>
      <c r="M27" s="134">
        <v>2724.9</v>
      </c>
      <c r="N27" s="134">
        <v>2724.9</v>
      </c>
      <c r="O27" s="137">
        <v>2724.9</v>
      </c>
      <c r="P27" s="137">
        <v>2724.9</v>
      </c>
      <c r="Q27" s="126" t="s">
        <v>174</v>
      </c>
    </row>
    <row r="28" spans="1:17" ht="130.5" customHeight="1">
      <c r="A28" s="48">
        <v>24</v>
      </c>
      <c r="B28" s="129" t="s">
        <v>240</v>
      </c>
      <c r="C28" s="130" t="s">
        <v>296</v>
      </c>
      <c r="D28" s="138">
        <f>D13/D27</f>
        <v>0.13215384050790857</v>
      </c>
      <c r="E28" s="138">
        <f aca="true" t="shared" si="2" ref="E28:P28">E13/E27</f>
        <v>0.08270615435428823</v>
      </c>
      <c r="F28" s="138">
        <f t="shared" si="2"/>
        <v>0.0694858526918419</v>
      </c>
      <c r="G28" s="138">
        <f t="shared" si="2"/>
        <v>0.06310286616022606</v>
      </c>
      <c r="H28" s="138">
        <f t="shared" si="2"/>
        <v>0.07004660721494367</v>
      </c>
      <c r="I28" s="138">
        <f t="shared" si="2"/>
        <v>0.07747954053359757</v>
      </c>
      <c r="J28" s="138">
        <f t="shared" si="2"/>
        <v>0.08014018863077543</v>
      </c>
      <c r="K28" s="138">
        <f t="shared" si="2"/>
        <v>0.08598554075378913</v>
      </c>
      <c r="L28" s="138">
        <f t="shared" si="2"/>
        <v>0.09505963521597123</v>
      </c>
      <c r="M28" s="138">
        <f t="shared" si="2"/>
        <v>0.09756981907592939</v>
      </c>
      <c r="N28" s="138">
        <f t="shared" si="2"/>
        <v>0.08876545928290945</v>
      </c>
      <c r="O28" s="138">
        <f t="shared" si="2"/>
        <v>0.09587581195640207</v>
      </c>
      <c r="P28" s="138">
        <f t="shared" si="2"/>
        <v>0.09641344636500421</v>
      </c>
      <c r="Q28" s="126" t="s">
        <v>174</v>
      </c>
    </row>
    <row r="29" spans="1:17" ht="66.75" customHeight="1">
      <c r="A29" s="48">
        <v>25</v>
      </c>
      <c r="B29" s="131" t="s">
        <v>96</v>
      </c>
      <c r="C29" s="132" t="s">
        <v>227</v>
      </c>
      <c r="D29" s="140">
        <v>115.9</v>
      </c>
      <c r="E29" s="140">
        <v>71.2</v>
      </c>
      <c r="F29" s="140">
        <v>80.5</v>
      </c>
      <c r="G29" s="140">
        <v>91.3</v>
      </c>
      <c r="H29" s="140">
        <v>100.3</v>
      </c>
      <c r="I29" s="140">
        <v>109.6</v>
      </c>
      <c r="J29" s="140">
        <v>120.1</v>
      </c>
      <c r="K29" s="140">
        <v>131.8</v>
      </c>
      <c r="L29" s="140">
        <v>145.9</v>
      </c>
      <c r="M29" s="140">
        <v>158.8</v>
      </c>
      <c r="N29" s="140">
        <v>164.1</v>
      </c>
      <c r="O29" s="141">
        <v>166.1</v>
      </c>
      <c r="P29" s="141">
        <v>178.2</v>
      </c>
      <c r="Q29" s="126" t="s">
        <v>174</v>
      </c>
    </row>
    <row r="30" spans="1:19" ht="134.25" customHeight="1">
      <c r="A30" s="48">
        <v>26</v>
      </c>
      <c r="B30" s="129" t="s">
        <v>241</v>
      </c>
      <c r="C30" s="130" t="s">
        <v>297</v>
      </c>
      <c r="D30" s="134">
        <f>D13/D29</f>
        <v>3.1070405522001727</v>
      </c>
      <c r="E30" s="134">
        <f aca="true" t="shared" si="3" ref="E30:P30">E13/E29</f>
        <v>3.1652528089887637</v>
      </c>
      <c r="F30" s="134">
        <f t="shared" si="3"/>
        <v>2.352074534161491</v>
      </c>
      <c r="G30" s="134">
        <f t="shared" si="3"/>
        <v>1.883340635268346</v>
      </c>
      <c r="H30" s="134">
        <f t="shared" si="3"/>
        <v>1.9029910269192423</v>
      </c>
      <c r="I30" s="134">
        <f t="shared" si="3"/>
        <v>1.926313868613139</v>
      </c>
      <c r="J30" s="134">
        <f t="shared" si="3"/>
        <v>1.8182681099084097</v>
      </c>
      <c r="K30" s="134">
        <f t="shared" si="3"/>
        <v>1.777708649468892</v>
      </c>
      <c r="L30" s="134">
        <f t="shared" si="3"/>
        <v>1.7753803975325566</v>
      </c>
      <c r="M30" s="134">
        <f t="shared" si="3"/>
        <v>1.6742317380352643</v>
      </c>
      <c r="N30" s="134">
        <f t="shared" si="3"/>
        <v>1.4739609993906153</v>
      </c>
      <c r="O30" s="134">
        <f t="shared" si="3"/>
        <v>1.5728597230583987</v>
      </c>
      <c r="P30" s="134">
        <f t="shared" si="3"/>
        <v>1.4742817059483726</v>
      </c>
      <c r="Q30" s="126" t="s">
        <v>174</v>
      </c>
      <c r="S30" s="2" t="s">
        <v>73</v>
      </c>
    </row>
    <row r="31" spans="1:17" ht="15.75">
      <c r="A31" s="48">
        <v>26</v>
      </c>
      <c r="B31" s="213" t="s">
        <v>57</v>
      </c>
      <c r="C31" s="213"/>
      <c r="D31" s="213"/>
      <c r="E31" s="213"/>
      <c r="F31" s="213"/>
      <c r="G31" s="213"/>
      <c r="H31" s="213"/>
      <c r="I31" s="213"/>
      <c r="J31" s="213"/>
      <c r="K31" s="213"/>
      <c r="L31" s="213"/>
      <c r="M31" s="213"/>
      <c r="N31" s="213"/>
      <c r="O31" s="213"/>
      <c r="P31" s="213"/>
      <c r="Q31" s="213"/>
    </row>
    <row r="32" spans="1:17" ht="15.75" customHeight="1">
      <c r="A32" s="20"/>
      <c r="B32" s="210" t="s">
        <v>146</v>
      </c>
      <c r="C32" s="210"/>
      <c r="D32" s="210"/>
      <c r="E32" s="210"/>
      <c r="F32" s="210"/>
      <c r="G32" s="210"/>
      <c r="H32" s="210"/>
      <c r="I32" s="210"/>
      <c r="J32" s="210"/>
      <c r="K32" s="210"/>
      <c r="L32" s="210"/>
      <c r="M32" s="210"/>
      <c r="N32" s="210"/>
      <c r="O32" s="210"/>
      <c r="P32" s="210"/>
      <c r="Q32" s="210"/>
    </row>
    <row r="33" spans="1:17" ht="17.25" customHeight="1">
      <c r="A33" s="20"/>
      <c r="B33" s="210" t="s">
        <v>143</v>
      </c>
      <c r="C33" s="210"/>
      <c r="D33" s="210"/>
      <c r="E33" s="210"/>
      <c r="F33" s="210"/>
      <c r="G33" s="210"/>
      <c r="H33" s="210"/>
      <c r="I33" s="210"/>
      <c r="J33" s="210"/>
      <c r="K33" s="210"/>
      <c r="L33" s="210"/>
      <c r="M33" s="210"/>
      <c r="N33" s="210"/>
      <c r="O33" s="210"/>
      <c r="P33" s="210"/>
      <c r="Q33" s="210"/>
    </row>
    <row r="34" spans="1:17" ht="45" customHeight="1">
      <c r="A34" s="20"/>
      <c r="B34" s="210" t="s">
        <v>228</v>
      </c>
      <c r="C34" s="210"/>
      <c r="D34" s="210"/>
      <c r="E34" s="210"/>
      <c r="F34" s="210"/>
      <c r="G34" s="210"/>
      <c r="H34" s="210"/>
      <c r="I34" s="210"/>
      <c r="J34" s="210"/>
      <c r="K34" s="210"/>
      <c r="L34" s="210"/>
      <c r="M34" s="210"/>
      <c r="N34" s="210"/>
      <c r="O34" s="210"/>
      <c r="P34" s="210"/>
      <c r="Q34" s="210"/>
    </row>
    <row r="35" spans="1:17" ht="15.75" customHeight="1">
      <c r="A35" s="20"/>
      <c r="B35" s="210" t="s">
        <v>147</v>
      </c>
      <c r="C35" s="210"/>
      <c r="D35" s="210"/>
      <c r="E35" s="210"/>
      <c r="F35" s="210"/>
      <c r="G35" s="210"/>
      <c r="H35" s="210"/>
      <c r="I35" s="210"/>
      <c r="J35" s="210"/>
      <c r="K35" s="210"/>
      <c r="L35" s="210"/>
      <c r="M35" s="210"/>
      <c r="N35" s="210"/>
      <c r="O35" s="210"/>
      <c r="P35" s="210"/>
      <c r="Q35" s="210"/>
    </row>
    <row r="36" spans="1:17" ht="15.75" customHeight="1">
      <c r="A36" s="20"/>
      <c r="B36" s="210" t="s">
        <v>58</v>
      </c>
      <c r="C36" s="210"/>
      <c r="D36" s="210"/>
      <c r="E36" s="210"/>
      <c r="F36" s="210"/>
      <c r="G36" s="210"/>
      <c r="H36" s="210"/>
      <c r="I36" s="210"/>
      <c r="J36" s="210"/>
      <c r="K36" s="210"/>
      <c r="L36" s="210"/>
      <c r="M36" s="210"/>
      <c r="N36" s="210"/>
      <c r="O36" s="210"/>
      <c r="P36" s="210"/>
      <c r="Q36" s="210"/>
    </row>
    <row r="37" spans="1:17" ht="15.75" customHeight="1">
      <c r="A37" s="20"/>
      <c r="B37" s="210" t="s">
        <v>229</v>
      </c>
      <c r="C37" s="210"/>
      <c r="D37" s="210"/>
      <c r="E37" s="210"/>
      <c r="F37" s="210"/>
      <c r="G37" s="210"/>
      <c r="H37" s="210"/>
      <c r="I37" s="210"/>
      <c r="J37" s="210"/>
      <c r="K37" s="210"/>
      <c r="L37" s="210"/>
      <c r="M37" s="210"/>
      <c r="N37" s="210"/>
      <c r="O37" s="210"/>
      <c r="P37" s="210"/>
      <c r="Q37" s="210"/>
    </row>
    <row r="38" spans="1:17" ht="15.75" customHeight="1">
      <c r="A38" s="20"/>
      <c r="B38" s="210" t="s">
        <v>127</v>
      </c>
      <c r="C38" s="210"/>
      <c r="D38" s="210"/>
      <c r="E38" s="210"/>
      <c r="F38" s="210"/>
      <c r="G38" s="210"/>
      <c r="H38" s="210"/>
      <c r="I38" s="210"/>
      <c r="J38" s="210"/>
      <c r="K38" s="210"/>
      <c r="L38" s="210"/>
      <c r="M38" s="210"/>
      <c r="N38" s="210"/>
      <c r="O38" s="210"/>
      <c r="P38" s="210"/>
      <c r="Q38" s="210"/>
    </row>
    <row r="39" spans="1:17" s="17" customFormat="1" ht="15">
      <c r="A39" s="20"/>
      <c r="B39" s="211" t="s">
        <v>122</v>
      </c>
      <c r="C39" s="211"/>
      <c r="D39" s="211"/>
      <c r="E39" s="211"/>
      <c r="F39" s="211"/>
      <c r="G39" s="211"/>
      <c r="H39" s="211"/>
      <c r="I39" s="211"/>
      <c r="J39" s="211"/>
      <c r="K39" s="211"/>
      <c r="L39" s="211"/>
      <c r="M39" s="211"/>
      <c r="N39" s="211"/>
      <c r="O39" s="211"/>
      <c r="P39" s="211"/>
      <c r="Q39" s="211"/>
    </row>
    <row r="40" spans="1:17" ht="15">
      <c r="A40" s="20"/>
      <c r="B40" s="212" t="s">
        <v>69</v>
      </c>
      <c r="C40" s="212"/>
      <c r="D40" s="212"/>
      <c r="E40" s="212"/>
      <c r="F40" s="212"/>
      <c r="G40" s="212"/>
      <c r="H40" s="212"/>
      <c r="I40" s="212"/>
      <c r="J40" s="212"/>
      <c r="K40" s="212"/>
      <c r="L40" s="212"/>
      <c r="M40" s="212"/>
      <c r="N40" s="212"/>
      <c r="O40" s="212"/>
      <c r="P40" s="212"/>
      <c r="Q40" s="212"/>
    </row>
    <row r="41" spans="1:17" ht="18">
      <c r="A41" s="21"/>
      <c r="B41" s="205" t="s">
        <v>144</v>
      </c>
      <c r="C41" s="205"/>
      <c r="D41" s="205"/>
      <c r="E41" s="205"/>
      <c r="F41" s="205"/>
      <c r="G41" s="205"/>
      <c r="H41" s="205"/>
      <c r="I41" s="205"/>
      <c r="J41" s="205"/>
      <c r="K41" s="205"/>
      <c r="L41" s="205"/>
      <c r="M41" s="205"/>
      <c r="N41" s="205"/>
      <c r="O41" s="205"/>
      <c r="P41" s="205"/>
      <c r="Q41" s="205"/>
    </row>
    <row r="42" spans="1:17" ht="15">
      <c r="A42" s="20"/>
      <c r="B42" s="205" t="s">
        <v>111</v>
      </c>
      <c r="C42" s="205"/>
      <c r="D42" s="205"/>
      <c r="E42" s="205"/>
      <c r="F42" s="205"/>
      <c r="G42" s="205"/>
      <c r="H42" s="205"/>
      <c r="I42" s="205"/>
      <c r="J42" s="205"/>
      <c r="K42" s="205"/>
      <c r="L42" s="205"/>
      <c r="M42" s="205"/>
      <c r="N42" s="205"/>
      <c r="O42" s="205"/>
      <c r="P42" s="205"/>
      <c r="Q42" s="205"/>
    </row>
    <row r="43" spans="1:17" ht="15">
      <c r="A43" s="20"/>
      <c r="B43" s="203" t="s">
        <v>101</v>
      </c>
      <c r="C43" s="203"/>
      <c r="D43" s="203"/>
      <c r="E43" s="203"/>
      <c r="F43" s="203"/>
      <c r="G43" s="203"/>
      <c r="H43" s="203"/>
      <c r="I43" s="203"/>
      <c r="J43" s="203"/>
      <c r="K43" s="203"/>
      <c r="L43" s="203"/>
      <c r="M43" s="203"/>
      <c r="N43" s="203"/>
      <c r="O43" s="203"/>
      <c r="P43" s="203"/>
      <c r="Q43" s="203"/>
    </row>
    <row r="44" spans="1:17" ht="35.25" customHeight="1">
      <c r="A44" s="20"/>
      <c r="B44" s="205" t="s">
        <v>327</v>
      </c>
      <c r="C44" s="205"/>
      <c r="D44" s="205"/>
      <c r="E44" s="205"/>
      <c r="F44" s="205"/>
      <c r="G44" s="205"/>
      <c r="H44" s="205"/>
      <c r="I44" s="205"/>
      <c r="J44" s="205"/>
      <c r="K44" s="205"/>
      <c r="L44" s="205"/>
      <c r="M44" s="205"/>
      <c r="N44" s="205"/>
      <c r="O44" s="205"/>
      <c r="P44" s="205"/>
      <c r="Q44" s="205"/>
    </row>
    <row r="45" spans="1:17" ht="23.25" customHeight="1">
      <c r="A45" s="20"/>
      <c r="B45" s="206" t="s">
        <v>321</v>
      </c>
      <c r="C45" s="206"/>
      <c r="D45" s="206"/>
      <c r="E45" s="206"/>
      <c r="F45" s="206"/>
      <c r="G45" s="206"/>
      <c r="H45" s="206"/>
      <c r="I45" s="206"/>
      <c r="J45" s="206"/>
      <c r="K45" s="206"/>
      <c r="L45" s="206"/>
      <c r="M45" s="206"/>
      <c r="N45" s="206"/>
      <c r="O45" s="206"/>
      <c r="P45" s="206"/>
      <c r="Q45" s="206"/>
    </row>
    <row r="46" spans="1:17" ht="152.25" customHeight="1">
      <c r="A46" s="20"/>
      <c r="B46" s="206" t="s">
        <v>184</v>
      </c>
      <c r="C46" s="207"/>
      <c r="D46" s="207"/>
      <c r="E46" s="207"/>
      <c r="F46" s="207"/>
      <c r="G46" s="207"/>
      <c r="H46" s="207"/>
      <c r="I46" s="207"/>
      <c r="J46" s="207"/>
      <c r="K46" s="207"/>
      <c r="L46" s="207"/>
      <c r="M46" s="207"/>
      <c r="N46" s="207"/>
      <c r="O46" s="207"/>
      <c r="P46" s="207"/>
      <c r="Q46" s="207"/>
    </row>
    <row r="47" spans="1:17" ht="60" customHeight="1">
      <c r="A47" s="20"/>
      <c r="B47" s="208" t="s">
        <v>197</v>
      </c>
      <c r="C47" s="208"/>
      <c r="D47" s="208"/>
      <c r="E47" s="208"/>
      <c r="F47" s="208"/>
      <c r="G47" s="208"/>
      <c r="H47" s="208"/>
      <c r="I47" s="208"/>
      <c r="J47" s="208"/>
      <c r="K47" s="208"/>
      <c r="L47" s="208"/>
      <c r="M47" s="208"/>
      <c r="N47" s="208"/>
      <c r="O47" s="208"/>
      <c r="P47" s="208"/>
      <c r="Q47" s="208"/>
    </row>
    <row r="48" spans="1:17" ht="13.5" customHeight="1">
      <c r="A48" s="20"/>
      <c r="B48" s="209" t="s">
        <v>142</v>
      </c>
      <c r="C48" s="209"/>
      <c r="D48" s="209"/>
      <c r="E48" s="209"/>
      <c r="F48" s="209"/>
      <c r="G48" s="209"/>
      <c r="H48" s="209"/>
      <c r="I48" s="209"/>
      <c r="J48" s="209"/>
      <c r="K48" s="209"/>
      <c r="L48" s="209"/>
      <c r="M48" s="209"/>
      <c r="N48" s="209"/>
      <c r="O48" s="209"/>
      <c r="P48" s="209"/>
      <c r="Q48" s="209"/>
    </row>
    <row r="49" spans="1:17" ht="15" customHeight="1">
      <c r="A49" s="23"/>
      <c r="B49" s="203" t="s">
        <v>112</v>
      </c>
      <c r="C49" s="203"/>
      <c r="D49" s="203"/>
      <c r="E49" s="203"/>
      <c r="F49" s="203"/>
      <c r="G49" s="203"/>
      <c r="H49" s="203"/>
      <c r="I49" s="203"/>
      <c r="J49" s="203"/>
      <c r="K49" s="203"/>
      <c r="L49" s="203"/>
      <c r="M49" s="203"/>
      <c r="N49" s="203"/>
      <c r="O49" s="203"/>
      <c r="P49" s="203"/>
      <c r="Q49" s="203"/>
    </row>
    <row r="50" spans="1:17" ht="15">
      <c r="A50" s="20"/>
      <c r="B50" s="204" t="s">
        <v>7</v>
      </c>
      <c r="C50" s="204"/>
      <c r="D50" s="204"/>
      <c r="E50" s="204"/>
      <c r="F50" s="204"/>
      <c r="G50" s="204"/>
      <c r="H50" s="204"/>
      <c r="I50" s="204"/>
      <c r="J50" s="204"/>
      <c r="K50" s="204"/>
      <c r="L50" s="204"/>
      <c r="M50" s="204"/>
      <c r="N50" s="204"/>
      <c r="O50" s="204"/>
      <c r="P50" s="204"/>
      <c r="Q50" s="204"/>
    </row>
    <row r="51" spans="1:17" ht="15">
      <c r="A51" s="20"/>
      <c r="B51" s="203" t="s">
        <v>113</v>
      </c>
      <c r="C51" s="203"/>
      <c r="D51" s="203"/>
      <c r="E51" s="203"/>
      <c r="F51" s="203"/>
      <c r="G51" s="203"/>
      <c r="H51" s="203"/>
      <c r="I51" s="203"/>
      <c r="J51" s="203"/>
      <c r="K51" s="203"/>
      <c r="L51" s="203"/>
      <c r="M51" s="203"/>
      <c r="N51" s="203"/>
      <c r="O51" s="203"/>
      <c r="P51" s="203"/>
      <c r="Q51" s="203"/>
    </row>
    <row r="52" spans="1:17" ht="15">
      <c r="A52" s="20"/>
      <c r="B52" s="204" t="s">
        <v>8</v>
      </c>
      <c r="C52" s="204"/>
      <c r="D52" s="204"/>
      <c r="E52" s="204"/>
      <c r="F52" s="204"/>
      <c r="G52" s="204"/>
      <c r="H52" s="204"/>
      <c r="I52" s="204"/>
      <c r="J52" s="204"/>
      <c r="K52" s="204"/>
      <c r="L52" s="204"/>
      <c r="M52" s="204"/>
      <c r="N52" s="204"/>
      <c r="O52" s="204"/>
      <c r="P52" s="204"/>
      <c r="Q52" s="204"/>
    </row>
    <row r="53" spans="1:17" ht="30" customHeight="1">
      <c r="A53" s="20"/>
      <c r="B53" s="193" t="s">
        <v>160</v>
      </c>
      <c r="C53" s="193"/>
      <c r="D53" s="193"/>
      <c r="E53" s="193"/>
      <c r="F53" s="193"/>
      <c r="G53" s="193"/>
      <c r="H53" s="193"/>
      <c r="I53" s="193"/>
      <c r="J53" s="193"/>
      <c r="K53" s="193"/>
      <c r="L53" s="193"/>
      <c r="M53" s="193"/>
      <c r="N53" s="193"/>
      <c r="O53" s="193"/>
      <c r="P53" s="193"/>
      <c r="Q53" s="193"/>
    </row>
    <row r="54" spans="1:17" ht="15">
      <c r="A54" s="20"/>
      <c r="B54" s="204" t="s">
        <v>9</v>
      </c>
      <c r="C54" s="204"/>
      <c r="D54" s="204"/>
      <c r="E54" s="204"/>
      <c r="F54" s="204"/>
      <c r="G54" s="204"/>
      <c r="H54" s="204"/>
      <c r="I54" s="204"/>
      <c r="J54" s="204"/>
      <c r="K54" s="204"/>
      <c r="L54" s="204"/>
      <c r="M54" s="204"/>
      <c r="N54" s="204"/>
      <c r="O54" s="204"/>
      <c r="P54" s="204"/>
      <c r="Q54" s="204"/>
    </row>
    <row r="55" spans="1:17" ht="30" customHeight="1">
      <c r="A55" s="20"/>
      <c r="B55" s="190" t="s">
        <v>125</v>
      </c>
      <c r="C55" s="190"/>
      <c r="D55" s="190"/>
      <c r="E55" s="190"/>
      <c r="F55" s="190"/>
      <c r="G55" s="190"/>
      <c r="H55" s="190"/>
      <c r="I55" s="190"/>
      <c r="J55" s="190"/>
      <c r="K55" s="190"/>
      <c r="L55" s="190"/>
      <c r="M55" s="190"/>
      <c r="N55" s="190"/>
      <c r="O55" s="190"/>
      <c r="P55" s="190"/>
      <c r="Q55" s="190"/>
    </row>
    <row r="56" spans="2:17" ht="15" customHeight="1">
      <c r="B56" s="190" t="s">
        <v>126</v>
      </c>
      <c r="C56" s="190"/>
      <c r="D56" s="190"/>
      <c r="E56" s="190"/>
      <c r="F56" s="190"/>
      <c r="G56" s="190"/>
      <c r="H56" s="190"/>
      <c r="I56" s="190"/>
      <c r="J56" s="190"/>
      <c r="K56" s="190"/>
      <c r="L56" s="190"/>
      <c r="M56" s="190"/>
      <c r="N56" s="190"/>
      <c r="O56" s="190"/>
      <c r="P56" s="190"/>
      <c r="Q56" s="190"/>
    </row>
  </sheetData>
  <sheetProtection/>
  <mergeCells count="30">
    <mergeCell ref="B39:Q39"/>
    <mergeCell ref="B40:Q40"/>
    <mergeCell ref="B31:Q31"/>
    <mergeCell ref="B32:Q32"/>
    <mergeCell ref="B1:Q1"/>
    <mergeCell ref="B3:Q3"/>
    <mergeCell ref="B14:Q14"/>
    <mergeCell ref="B24:Q24"/>
    <mergeCell ref="B33:Q33"/>
    <mergeCell ref="B34:Q34"/>
    <mergeCell ref="B35:Q35"/>
    <mergeCell ref="B36:Q36"/>
    <mergeCell ref="B37:Q37"/>
    <mergeCell ref="B38:Q38"/>
    <mergeCell ref="B55:Q55"/>
    <mergeCell ref="B56:Q56"/>
    <mergeCell ref="B45:Q45"/>
    <mergeCell ref="B46:Q46"/>
    <mergeCell ref="B47:Q47"/>
    <mergeCell ref="B48:Q48"/>
    <mergeCell ref="B49:Q49"/>
    <mergeCell ref="B50:Q50"/>
    <mergeCell ref="B51:Q51"/>
    <mergeCell ref="B52:Q52"/>
    <mergeCell ref="B53:Q53"/>
    <mergeCell ref="B54:Q54"/>
    <mergeCell ref="B41:Q41"/>
    <mergeCell ref="B42:Q42"/>
    <mergeCell ref="B43:Q43"/>
    <mergeCell ref="B44:Q44"/>
  </mergeCells>
  <hyperlinks>
    <hyperlink ref="B50" r:id="rId1" display="http://unfccc.int/national_reports/annex_i_natcom/submitted_natcom/items/4903.php"/>
    <hyperlink ref="B52" r:id="rId2" display="http://unfccc.int/national_reports/non-annex_i_natcom/items/2979.php   "/>
    <hyperlink ref="B54" r:id="rId3" display="http://www.ipcc-nggip.iges.or.jp/public/2006gl/index.html"/>
  </hyperlinks>
  <printOptions/>
  <pageMargins left="0.53" right="0.14" top="0.7874015748031497" bottom="0.7874015748031497" header="0.31496062992125984" footer="0.31496062992125984"/>
  <pageSetup horizontalDpi="600" verticalDpi="600" orientation="landscape" paperSize="9" scale="70" r:id="rId4"/>
</worksheet>
</file>

<file path=xl/worksheets/sheet5.xml><?xml version="1.0" encoding="utf-8"?>
<worksheet xmlns="http://schemas.openxmlformats.org/spreadsheetml/2006/main" xmlns:r="http://schemas.openxmlformats.org/officeDocument/2006/relationships">
  <dimension ref="A1:N21"/>
  <sheetViews>
    <sheetView zoomScalePageLayoutView="0" workbookViewId="0" topLeftCell="A1">
      <selection activeCell="J66" sqref="J66"/>
    </sheetView>
  </sheetViews>
  <sheetFormatPr defaultColWidth="9.140625" defaultRowHeight="15"/>
  <cols>
    <col min="1" max="1" width="11.57421875" style="0" customWidth="1"/>
    <col min="2" max="2" width="8.8515625" style="0" customWidth="1"/>
    <col min="3" max="3" width="7.140625" style="0" customWidth="1"/>
    <col min="11" max="11" width="7.8515625" style="0" customWidth="1"/>
    <col min="12" max="12" width="7.421875" style="0" customWidth="1"/>
    <col min="13" max="13" width="6.57421875" style="0" customWidth="1"/>
  </cols>
  <sheetData>
    <row r="1" spans="1:14" ht="15">
      <c r="A1" s="229" t="s">
        <v>255</v>
      </c>
      <c r="B1" s="229"/>
      <c r="C1" s="229"/>
      <c r="D1" s="229"/>
      <c r="E1" s="229"/>
      <c r="F1" s="229"/>
      <c r="G1" s="229"/>
      <c r="H1" s="229"/>
      <c r="I1" s="229"/>
      <c r="J1" s="229"/>
      <c r="K1" s="229"/>
      <c r="L1" s="229"/>
      <c r="M1" s="229"/>
      <c r="N1" s="229"/>
    </row>
    <row r="2" spans="1:14" ht="15">
      <c r="A2" s="68"/>
      <c r="B2" s="230"/>
      <c r="C2" s="230"/>
      <c r="D2" s="230"/>
      <c r="E2" s="230"/>
      <c r="F2" s="230"/>
      <c r="G2" s="230"/>
      <c r="H2" s="230"/>
      <c r="I2" s="230"/>
      <c r="J2" s="230"/>
      <c r="K2" s="230"/>
      <c r="L2" s="230"/>
      <c r="M2" s="230"/>
      <c r="N2" s="230"/>
    </row>
    <row r="3" spans="1:14" ht="15">
      <c r="A3" s="68"/>
      <c r="B3" s="69" t="s">
        <v>31</v>
      </c>
      <c r="C3" s="69">
        <v>2000</v>
      </c>
      <c r="D3" s="69">
        <v>2001</v>
      </c>
      <c r="E3" s="69">
        <v>2002</v>
      </c>
      <c r="F3" s="69">
        <v>2003</v>
      </c>
      <c r="G3" s="69">
        <v>2004</v>
      </c>
      <c r="H3" s="69">
        <v>2005</v>
      </c>
      <c r="I3" s="69">
        <v>2006</v>
      </c>
      <c r="J3" s="69">
        <v>2007</v>
      </c>
      <c r="K3" s="69">
        <v>2008</v>
      </c>
      <c r="L3" s="69">
        <v>2009</v>
      </c>
      <c r="M3" s="69">
        <v>2010</v>
      </c>
      <c r="N3" s="69">
        <v>2011</v>
      </c>
    </row>
    <row r="4" spans="1:14" ht="15">
      <c r="A4" s="231" t="s">
        <v>129</v>
      </c>
      <c r="B4" s="224"/>
      <c r="C4" s="224"/>
      <c r="D4" s="224"/>
      <c r="E4" s="224"/>
      <c r="F4" s="224"/>
      <c r="G4" s="224"/>
      <c r="H4" s="224"/>
      <c r="I4" s="224"/>
      <c r="J4" s="224"/>
      <c r="K4" s="224"/>
      <c r="L4" s="224"/>
      <c r="M4" s="224"/>
      <c r="N4" s="224"/>
    </row>
    <row r="5" spans="1:14" ht="65.25" customHeight="1">
      <c r="A5" s="68" t="s">
        <v>1</v>
      </c>
      <c r="B5" s="69" t="s">
        <v>71</v>
      </c>
      <c r="C5" s="70">
        <v>365</v>
      </c>
      <c r="D5" s="70">
        <v>349</v>
      </c>
      <c r="E5" s="70">
        <v>334</v>
      </c>
      <c r="F5" s="70">
        <v>348.1</v>
      </c>
      <c r="G5" s="70">
        <v>342.1</v>
      </c>
      <c r="H5" s="70">
        <v>320.6</v>
      </c>
      <c r="I5" s="70">
        <v>375</v>
      </c>
      <c r="J5" s="70">
        <v>385</v>
      </c>
      <c r="K5" s="70">
        <v>384.2</v>
      </c>
      <c r="L5" s="70">
        <v>402.3</v>
      </c>
      <c r="M5" s="70">
        <v>425.3</v>
      </c>
      <c r="N5" s="70">
        <v>434.7</v>
      </c>
    </row>
    <row r="6" spans="1:14" ht="65.25" customHeight="1">
      <c r="A6" s="68" t="s">
        <v>70</v>
      </c>
      <c r="B6" s="69" t="s">
        <v>161</v>
      </c>
      <c r="C6" s="71">
        <v>10.9</v>
      </c>
      <c r="D6" s="71">
        <v>10.99516753</v>
      </c>
      <c r="E6" s="71">
        <v>10.951044676</v>
      </c>
      <c r="F6" s="71">
        <v>11.196672893499999</v>
      </c>
      <c r="G6" s="71">
        <v>11.469919394000001</v>
      </c>
      <c r="H6" s="71">
        <v>11.7</v>
      </c>
      <c r="I6" s="71">
        <v>12</v>
      </c>
      <c r="J6" s="71">
        <v>12.3</v>
      </c>
      <c r="K6" s="71">
        <v>12.8</v>
      </c>
      <c r="L6" s="71">
        <v>13.2</v>
      </c>
      <c r="M6" s="71">
        <v>13.5</v>
      </c>
      <c r="N6" s="71" t="s">
        <v>174</v>
      </c>
    </row>
    <row r="7" spans="1:14" ht="80.25" customHeight="1">
      <c r="A7" s="68" t="s">
        <v>256</v>
      </c>
      <c r="B7" s="72" t="s">
        <v>72</v>
      </c>
      <c r="C7" s="70">
        <f>C5/C6</f>
        <v>33.48623853211009</v>
      </c>
      <c r="D7" s="70">
        <f aca="true" t="shared" si="0" ref="D7:M7">D5/D6</f>
        <v>31.741217134505998</v>
      </c>
      <c r="E7" s="70">
        <f t="shared" si="0"/>
        <v>30.499373336681288</v>
      </c>
      <c r="F7" s="70">
        <f t="shared" si="0"/>
        <v>31.089592713035533</v>
      </c>
      <c r="G7" s="70">
        <f t="shared" si="0"/>
        <v>29.82584168629424</v>
      </c>
      <c r="H7" s="70">
        <f t="shared" si="0"/>
        <v>27.401709401709404</v>
      </c>
      <c r="I7" s="70">
        <f t="shared" si="0"/>
        <v>31.25</v>
      </c>
      <c r="J7" s="70">
        <f t="shared" si="0"/>
        <v>31.300813008130078</v>
      </c>
      <c r="K7" s="70">
        <f t="shared" si="0"/>
        <v>30.015624999999996</v>
      </c>
      <c r="L7" s="70">
        <f t="shared" si="0"/>
        <v>30.47727272727273</v>
      </c>
      <c r="M7" s="70">
        <f t="shared" si="0"/>
        <v>31.503703703703703</v>
      </c>
      <c r="N7" s="71" t="s">
        <v>174</v>
      </c>
    </row>
    <row r="8" spans="1:14" ht="15">
      <c r="A8" s="223" t="s">
        <v>130</v>
      </c>
      <c r="B8" s="224"/>
      <c r="C8" s="224"/>
      <c r="D8" s="224"/>
      <c r="E8" s="224"/>
      <c r="F8" s="224"/>
      <c r="G8" s="224"/>
      <c r="H8" s="224"/>
      <c r="I8" s="224"/>
      <c r="J8" s="224"/>
      <c r="K8" s="224"/>
      <c r="L8" s="224"/>
      <c r="M8" s="224"/>
      <c r="N8" s="224"/>
    </row>
    <row r="9" spans="1:14" ht="99" customHeight="1">
      <c r="A9" s="68" t="s">
        <v>257</v>
      </c>
      <c r="B9" s="69" t="s">
        <v>161</v>
      </c>
      <c r="C9" s="77">
        <v>4</v>
      </c>
      <c r="D9" s="147">
        <v>3.9</v>
      </c>
      <c r="E9" s="147">
        <v>3.9</v>
      </c>
      <c r="F9" s="147">
        <v>3.7</v>
      </c>
      <c r="G9" s="147">
        <v>3.5</v>
      </c>
      <c r="H9" s="147">
        <v>3.4</v>
      </c>
      <c r="I9" s="147">
        <v>3.3</v>
      </c>
      <c r="J9" s="147">
        <v>3.2</v>
      </c>
      <c r="K9" s="147">
        <v>2.9</v>
      </c>
      <c r="L9" s="147">
        <v>2.9</v>
      </c>
      <c r="M9" s="147">
        <v>2.8</v>
      </c>
      <c r="N9" s="71" t="s">
        <v>174</v>
      </c>
    </row>
    <row r="10" spans="1:14" ht="62.25" customHeight="1">
      <c r="A10" s="68" t="s">
        <v>74</v>
      </c>
      <c r="B10" s="69" t="s">
        <v>72</v>
      </c>
      <c r="C10" s="70">
        <v>24.5</v>
      </c>
      <c r="D10" s="70">
        <v>23.4</v>
      </c>
      <c r="E10" s="70">
        <v>22.4</v>
      </c>
      <c r="F10" s="70">
        <v>23.4</v>
      </c>
      <c r="G10" s="70">
        <v>22.8</v>
      </c>
      <c r="H10" s="70">
        <v>21.2</v>
      </c>
      <c r="I10" s="70">
        <v>24.5</v>
      </c>
      <c r="J10" s="70">
        <v>24.8</v>
      </c>
      <c r="K10" s="70">
        <v>24.5</v>
      </c>
      <c r="L10" s="70">
        <v>25</v>
      </c>
      <c r="M10" s="70">
        <v>26.1</v>
      </c>
      <c r="N10" s="71" t="s">
        <v>174</v>
      </c>
    </row>
    <row r="11" spans="1:14" ht="121.5" customHeight="1">
      <c r="A11" s="68" t="s">
        <v>258</v>
      </c>
      <c r="B11" s="69" t="s">
        <v>71</v>
      </c>
      <c r="C11" s="147">
        <f>C9*C10</f>
        <v>98</v>
      </c>
      <c r="D11" s="147">
        <f aca="true" t="shared" si="1" ref="D11:M11">D9*D10</f>
        <v>91.25999999999999</v>
      </c>
      <c r="E11" s="147">
        <f t="shared" si="1"/>
        <v>87.36</v>
      </c>
      <c r="F11" s="147">
        <f t="shared" si="1"/>
        <v>86.58</v>
      </c>
      <c r="G11" s="147">
        <f t="shared" si="1"/>
        <v>79.8</v>
      </c>
      <c r="H11" s="147">
        <f t="shared" si="1"/>
        <v>72.08</v>
      </c>
      <c r="I11" s="147">
        <f t="shared" si="1"/>
        <v>80.85</v>
      </c>
      <c r="J11" s="147">
        <f t="shared" si="1"/>
        <v>79.36000000000001</v>
      </c>
      <c r="K11" s="147">
        <f t="shared" si="1"/>
        <v>71.05</v>
      </c>
      <c r="L11" s="147">
        <f t="shared" si="1"/>
        <v>72.5</v>
      </c>
      <c r="M11" s="147">
        <f t="shared" si="1"/>
        <v>73.08</v>
      </c>
      <c r="N11" s="71" t="s">
        <v>174</v>
      </c>
    </row>
    <row r="12" spans="1:14" ht="15">
      <c r="A12" s="223" t="s">
        <v>75</v>
      </c>
      <c r="B12" s="224"/>
      <c r="C12" s="224"/>
      <c r="D12" s="224"/>
      <c r="E12" s="224"/>
      <c r="F12" s="224"/>
      <c r="G12" s="224"/>
      <c r="H12" s="224"/>
      <c r="I12" s="224"/>
      <c r="J12" s="224"/>
      <c r="K12" s="224"/>
      <c r="L12" s="224"/>
      <c r="M12" s="224"/>
      <c r="N12" s="224"/>
    </row>
    <row r="13" spans="1:14" ht="81" customHeight="1">
      <c r="A13" s="68" t="s">
        <v>2</v>
      </c>
      <c r="B13" s="69" t="s">
        <v>71</v>
      </c>
      <c r="C13" s="73">
        <f>C11+C5</f>
        <v>463</v>
      </c>
      <c r="D13" s="73">
        <f aca="true" t="shared" si="2" ref="D13:M13">D11+D5</f>
        <v>440.26</v>
      </c>
      <c r="E13" s="73">
        <f t="shared" si="2"/>
        <v>421.36</v>
      </c>
      <c r="F13" s="73">
        <f t="shared" si="2"/>
        <v>434.68</v>
      </c>
      <c r="G13" s="73">
        <f t="shared" si="2"/>
        <v>421.90000000000003</v>
      </c>
      <c r="H13" s="73">
        <f t="shared" si="2"/>
        <v>392.68</v>
      </c>
      <c r="I13" s="73">
        <f t="shared" si="2"/>
        <v>455.85</v>
      </c>
      <c r="J13" s="73">
        <f t="shared" si="2"/>
        <v>464.36</v>
      </c>
      <c r="K13" s="73">
        <f t="shared" si="2"/>
        <v>455.25</v>
      </c>
      <c r="L13" s="73">
        <f t="shared" si="2"/>
        <v>474.8</v>
      </c>
      <c r="M13" s="73">
        <f t="shared" si="2"/>
        <v>498.38</v>
      </c>
      <c r="N13" s="77" t="s">
        <v>174</v>
      </c>
    </row>
    <row r="14" spans="1:14" ht="51" customHeight="1">
      <c r="A14" s="68" t="s">
        <v>76</v>
      </c>
      <c r="B14" s="69" t="s">
        <v>115</v>
      </c>
      <c r="C14" s="74">
        <v>14.9</v>
      </c>
      <c r="D14" s="74">
        <v>14.9</v>
      </c>
      <c r="E14" s="74">
        <v>14.9</v>
      </c>
      <c r="F14" s="74">
        <v>14.9</v>
      </c>
      <c r="G14" s="74">
        <v>15</v>
      </c>
      <c r="H14" s="74">
        <v>15.1</v>
      </c>
      <c r="I14" s="74">
        <v>15.3</v>
      </c>
      <c r="J14" s="74">
        <v>15.5</v>
      </c>
      <c r="K14" s="74">
        <v>15.7</v>
      </c>
      <c r="L14" s="74">
        <v>16.1</v>
      </c>
      <c r="M14" s="74">
        <v>16.3</v>
      </c>
      <c r="N14" s="70" t="s">
        <v>174</v>
      </c>
    </row>
    <row r="15" spans="1:14" ht="77.25" customHeight="1">
      <c r="A15" s="68" t="s">
        <v>259</v>
      </c>
      <c r="B15" s="69" t="s">
        <v>72</v>
      </c>
      <c r="C15" s="75">
        <f>C13/C14</f>
        <v>31.073825503355703</v>
      </c>
      <c r="D15" s="75">
        <f aca="true" t="shared" si="3" ref="D15:M15">D13/D14</f>
        <v>29.54765100671141</v>
      </c>
      <c r="E15" s="75">
        <f t="shared" si="3"/>
        <v>28.27919463087248</v>
      </c>
      <c r="F15" s="75">
        <f t="shared" si="3"/>
        <v>29.173154362416106</v>
      </c>
      <c r="G15" s="75">
        <f t="shared" si="3"/>
        <v>28.12666666666667</v>
      </c>
      <c r="H15" s="75">
        <f t="shared" si="3"/>
        <v>26.005298013245035</v>
      </c>
      <c r="I15" s="75">
        <f t="shared" si="3"/>
        <v>29.794117647058822</v>
      </c>
      <c r="J15" s="75">
        <f t="shared" si="3"/>
        <v>29.958709677419357</v>
      </c>
      <c r="K15" s="75">
        <f t="shared" si="3"/>
        <v>28.996815286624205</v>
      </c>
      <c r="L15" s="75">
        <f t="shared" si="3"/>
        <v>29.490683229813662</v>
      </c>
      <c r="M15" s="75">
        <f t="shared" si="3"/>
        <v>30.575460122699386</v>
      </c>
      <c r="N15" s="148" t="s">
        <v>174</v>
      </c>
    </row>
    <row r="16" spans="1:14" ht="15">
      <c r="A16" s="225" t="s">
        <v>57</v>
      </c>
      <c r="B16" s="226"/>
      <c r="C16" s="226"/>
      <c r="D16" s="226"/>
      <c r="E16" s="226"/>
      <c r="F16" s="226"/>
      <c r="G16" s="226"/>
      <c r="H16" s="226"/>
      <c r="I16" s="226"/>
      <c r="J16" s="226"/>
      <c r="K16" s="226"/>
      <c r="L16" s="226"/>
      <c r="M16" s="226"/>
      <c r="N16" s="226"/>
    </row>
    <row r="17" spans="1:14" ht="15">
      <c r="A17" s="227" t="s">
        <v>162</v>
      </c>
      <c r="B17" s="228"/>
      <c r="C17" s="228"/>
      <c r="D17" s="228"/>
      <c r="E17" s="228"/>
      <c r="F17" s="228"/>
      <c r="G17" s="228"/>
      <c r="H17" s="228"/>
      <c r="I17" s="228"/>
      <c r="J17" s="228"/>
      <c r="K17" s="228"/>
      <c r="L17" s="228"/>
      <c r="M17" s="228"/>
      <c r="N17" s="228"/>
    </row>
    <row r="18" spans="1:14" ht="15">
      <c r="A18" s="232" t="s">
        <v>114</v>
      </c>
      <c r="B18" s="233"/>
      <c r="C18" s="233"/>
      <c r="D18" s="233"/>
      <c r="E18" s="233"/>
      <c r="F18" s="233"/>
      <c r="G18" s="233"/>
      <c r="H18" s="233"/>
      <c r="I18" s="233"/>
      <c r="J18" s="233"/>
      <c r="K18" s="233"/>
      <c r="L18" s="233"/>
      <c r="M18" s="233"/>
      <c r="N18" s="233"/>
    </row>
    <row r="19" spans="1:14" ht="15">
      <c r="A19" s="234" t="s">
        <v>123</v>
      </c>
      <c r="B19" s="235"/>
      <c r="C19" s="235"/>
      <c r="D19" s="235"/>
      <c r="E19" s="235"/>
      <c r="F19" s="235"/>
      <c r="G19" s="235"/>
      <c r="H19" s="235"/>
      <c r="I19" s="235"/>
      <c r="J19" s="235"/>
      <c r="K19" s="235"/>
      <c r="L19" s="235"/>
      <c r="M19" s="235"/>
      <c r="N19" s="235"/>
    </row>
    <row r="20" spans="1:14" ht="15">
      <c r="A20" s="228" t="s">
        <v>230</v>
      </c>
      <c r="B20" s="228"/>
      <c r="C20" s="228"/>
      <c r="D20" s="228"/>
      <c r="E20" s="228"/>
      <c r="F20" s="228"/>
      <c r="G20" s="228"/>
      <c r="H20" s="228"/>
      <c r="I20" s="228"/>
      <c r="J20" s="228"/>
      <c r="K20" s="228"/>
      <c r="L20" s="228"/>
      <c r="M20" s="228"/>
      <c r="N20" s="228"/>
    </row>
    <row r="21" spans="1:14" ht="15.75">
      <c r="A21" s="210" t="s">
        <v>231</v>
      </c>
      <c r="B21" s="210"/>
      <c r="C21" s="210"/>
      <c r="D21" s="210"/>
      <c r="E21" s="210"/>
      <c r="F21" s="210"/>
      <c r="G21" s="210"/>
      <c r="H21" s="210"/>
      <c r="I21" s="210"/>
      <c r="J21" s="210"/>
      <c r="K21" s="210"/>
      <c r="L21" s="210"/>
      <c r="M21" s="210"/>
      <c r="N21" s="210"/>
    </row>
  </sheetData>
  <sheetProtection/>
  <mergeCells count="11">
    <mergeCell ref="A18:N18"/>
    <mergeCell ref="A19:N19"/>
    <mergeCell ref="A20:N20"/>
    <mergeCell ref="A21:N21"/>
    <mergeCell ref="A12:N12"/>
    <mergeCell ref="A16:N16"/>
    <mergeCell ref="A17:N17"/>
    <mergeCell ref="A1:N1"/>
    <mergeCell ref="B2:N2"/>
    <mergeCell ref="A4:N4"/>
    <mergeCell ref="A8:N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22"/>
  <sheetViews>
    <sheetView view="pageBreakPreview" zoomScaleSheetLayoutView="100" workbookViewId="0" topLeftCell="A1">
      <selection activeCell="E12" sqref="E12"/>
    </sheetView>
  </sheetViews>
  <sheetFormatPr defaultColWidth="9.140625" defaultRowHeight="15"/>
  <cols>
    <col min="1" max="1" width="5.7109375" style="8" customWidth="1"/>
    <col min="2" max="2" width="21.28125" style="15" customWidth="1"/>
    <col min="3" max="3" width="12.140625" style="8" customWidth="1"/>
    <col min="4" max="14" width="9.7109375" style="8" bestFit="1" customWidth="1"/>
    <col min="15" max="17" width="9.140625" style="8" customWidth="1"/>
    <col min="18" max="18" width="0.42578125" style="8" customWidth="1"/>
    <col min="19" max="26" width="9.140625" style="8" hidden="1" customWidth="1"/>
    <col min="27" max="16384" width="9.140625" style="8" customWidth="1"/>
  </cols>
  <sheetData>
    <row r="1" spans="2:17" ht="18.75">
      <c r="B1" s="214" t="s">
        <v>232</v>
      </c>
      <c r="C1" s="214"/>
      <c r="D1" s="214"/>
      <c r="E1" s="214"/>
      <c r="F1" s="214"/>
      <c r="G1" s="214"/>
      <c r="H1" s="214"/>
      <c r="I1" s="214"/>
      <c r="J1" s="214"/>
      <c r="K1" s="214"/>
      <c r="L1" s="214"/>
      <c r="M1" s="214"/>
      <c r="N1" s="214"/>
      <c r="O1" s="214"/>
      <c r="P1" s="214"/>
      <c r="Q1" s="214"/>
    </row>
    <row r="2" ht="15">
      <c r="B2" s="13"/>
    </row>
    <row r="3" spans="1:17" ht="16.5" customHeight="1">
      <c r="A3" s="46"/>
      <c r="B3" s="239"/>
      <c r="C3" s="239"/>
      <c r="D3" s="239"/>
      <c r="E3" s="239"/>
      <c r="F3" s="239"/>
      <c r="G3" s="239"/>
      <c r="H3" s="239"/>
      <c r="I3" s="239"/>
      <c r="J3" s="239"/>
      <c r="K3" s="239"/>
      <c r="L3" s="239"/>
      <c r="M3" s="239"/>
      <c r="N3" s="239"/>
      <c r="O3" s="239"/>
      <c r="P3" s="239"/>
      <c r="Q3" s="239"/>
    </row>
    <row r="4" spans="1:17" ht="15">
      <c r="A4" s="50"/>
      <c r="B4" s="43"/>
      <c r="C4" s="44" t="s">
        <v>31</v>
      </c>
      <c r="D4" s="44">
        <v>1990</v>
      </c>
      <c r="E4" s="44">
        <v>1995</v>
      </c>
      <c r="F4" s="44">
        <v>2000</v>
      </c>
      <c r="G4" s="44">
        <v>2001</v>
      </c>
      <c r="H4" s="44">
        <v>2002</v>
      </c>
      <c r="I4" s="44">
        <v>2003</v>
      </c>
      <c r="J4" s="44">
        <v>2004</v>
      </c>
      <c r="K4" s="44">
        <v>2005</v>
      </c>
      <c r="L4" s="44">
        <v>2006</v>
      </c>
      <c r="M4" s="44">
        <v>2007</v>
      </c>
      <c r="N4" s="44">
        <v>2008</v>
      </c>
      <c r="O4" s="44">
        <v>2009</v>
      </c>
      <c r="P4" s="44">
        <v>2010</v>
      </c>
      <c r="Q4" s="44">
        <v>2011</v>
      </c>
    </row>
    <row r="5" spans="1:17" ht="30">
      <c r="A5" s="48">
        <v>1</v>
      </c>
      <c r="B5" s="145" t="s">
        <v>78</v>
      </c>
      <c r="C5" s="44" t="s">
        <v>71</v>
      </c>
      <c r="D5" s="51">
        <v>35573.6</v>
      </c>
      <c r="E5" s="51">
        <v>28807</v>
      </c>
      <c r="F5" s="51">
        <v>19830.1</v>
      </c>
      <c r="G5" s="51">
        <v>19694.7</v>
      </c>
      <c r="H5" s="51">
        <v>21105.1</v>
      </c>
      <c r="I5" s="51">
        <v>21856.2</v>
      </c>
      <c r="J5" s="51">
        <v>23640.7</v>
      </c>
      <c r="K5" s="51">
        <v>24797.5</v>
      </c>
      <c r="L5" s="51">
        <v>21244.3</v>
      </c>
      <c r="M5" s="51">
        <v>22813.5</v>
      </c>
      <c r="N5" s="51">
        <v>20743.7</v>
      </c>
      <c r="O5" s="51">
        <v>21538</v>
      </c>
      <c r="P5" s="51">
        <v>23811.7</v>
      </c>
      <c r="Q5" s="51">
        <v>21947.7</v>
      </c>
    </row>
    <row r="6" spans="1:17" ht="45">
      <c r="A6" s="48">
        <v>2</v>
      </c>
      <c r="B6" s="145" t="s">
        <v>77</v>
      </c>
      <c r="C6" s="44" t="s">
        <v>71</v>
      </c>
      <c r="D6" s="51" t="s">
        <v>174</v>
      </c>
      <c r="E6" s="51">
        <v>22239.2</v>
      </c>
      <c r="F6" s="51">
        <v>14058.8</v>
      </c>
      <c r="G6" s="51">
        <v>13945.6</v>
      </c>
      <c r="H6" s="51">
        <v>14291.3</v>
      </c>
      <c r="I6" s="51">
        <v>14604.2</v>
      </c>
      <c r="J6" s="51">
        <v>17950.4</v>
      </c>
      <c r="K6" s="51">
        <v>21422.4</v>
      </c>
      <c r="L6" s="51">
        <v>18441.9</v>
      </c>
      <c r="M6" s="51">
        <v>19906</v>
      </c>
      <c r="N6" s="51">
        <v>18033.8</v>
      </c>
      <c r="O6" s="51">
        <v>19259.1</v>
      </c>
      <c r="P6" s="51">
        <v>20856</v>
      </c>
      <c r="Q6" s="51">
        <v>19232.3</v>
      </c>
    </row>
    <row r="7" spans="1:17" ht="30">
      <c r="A7" s="48">
        <v>3</v>
      </c>
      <c r="B7" s="43" t="s">
        <v>233</v>
      </c>
      <c r="C7" s="44" t="s">
        <v>71</v>
      </c>
      <c r="D7" s="51" t="s">
        <v>174</v>
      </c>
      <c r="E7" s="51">
        <f>E5-E6</f>
        <v>6567.799999999999</v>
      </c>
      <c r="F7" s="51">
        <f aca="true" t="shared" si="0" ref="F7:Q7">F5-F6</f>
        <v>5771.299999999999</v>
      </c>
      <c r="G7" s="51">
        <f t="shared" si="0"/>
        <v>5749.1</v>
      </c>
      <c r="H7" s="51">
        <f t="shared" si="0"/>
        <v>6813.799999999999</v>
      </c>
      <c r="I7" s="51">
        <f t="shared" si="0"/>
        <v>7252</v>
      </c>
      <c r="J7" s="51">
        <f t="shared" si="0"/>
        <v>5690.299999999999</v>
      </c>
      <c r="K7" s="51">
        <f t="shared" si="0"/>
        <v>3375.0999999999985</v>
      </c>
      <c r="L7" s="51">
        <f t="shared" si="0"/>
        <v>2802.399999999998</v>
      </c>
      <c r="M7" s="51">
        <f t="shared" si="0"/>
        <v>2907.5</v>
      </c>
      <c r="N7" s="51">
        <f t="shared" si="0"/>
        <v>2709.9000000000015</v>
      </c>
      <c r="O7" s="51">
        <f t="shared" si="0"/>
        <v>2278.9000000000015</v>
      </c>
      <c r="P7" s="51">
        <f t="shared" si="0"/>
        <v>2955.7000000000007</v>
      </c>
      <c r="Q7" s="51">
        <f t="shared" si="0"/>
        <v>2715.4000000000015</v>
      </c>
    </row>
    <row r="8" spans="1:17" ht="30">
      <c r="A8" s="49">
        <v>4</v>
      </c>
      <c r="B8" s="52" t="s">
        <v>131</v>
      </c>
      <c r="C8" s="44" t="s">
        <v>71</v>
      </c>
      <c r="D8" s="51" t="s">
        <v>174</v>
      </c>
      <c r="E8" s="51" t="s">
        <v>174</v>
      </c>
      <c r="F8" s="51">
        <v>261.1</v>
      </c>
      <c r="G8" s="51">
        <v>301.1</v>
      </c>
      <c r="H8" s="51">
        <v>295.7</v>
      </c>
      <c r="I8" s="51">
        <v>295.5</v>
      </c>
      <c r="J8" s="51">
        <v>298.8</v>
      </c>
      <c r="K8" s="51">
        <v>309</v>
      </c>
      <c r="L8" s="51">
        <v>344.4</v>
      </c>
      <c r="M8" s="51">
        <v>327.8</v>
      </c>
      <c r="N8" s="51">
        <v>357.7</v>
      </c>
      <c r="O8" s="51">
        <v>331.5</v>
      </c>
      <c r="P8" s="51">
        <v>295.5</v>
      </c>
      <c r="Q8" s="51">
        <v>287</v>
      </c>
    </row>
    <row r="9" spans="1:17" ht="30">
      <c r="A9" s="49">
        <v>5</v>
      </c>
      <c r="B9" s="52" t="s">
        <v>234</v>
      </c>
      <c r="C9" s="44" t="s">
        <v>71</v>
      </c>
      <c r="D9" s="51" t="s">
        <v>174</v>
      </c>
      <c r="E9" s="51" t="s">
        <v>174</v>
      </c>
      <c r="F9" s="51" t="s">
        <v>174</v>
      </c>
      <c r="G9" s="51" t="s">
        <v>174</v>
      </c>
      <c r="H9" s="51" t="s">
        <v>174</v>
      </c>
      <c r="I9" s="51" t="s">
        <v>174</v>
      </c>
      <c r="J9" s="51" t="s">
        <v>174</v>
      </c>
      <c r="K9" s="51" t="s">
        <v>174</v>
      </c>
      <c r="L9" s="51" t="s">
        <v>174</v>
      </c>
      <c r="M9" s="51" t="s">
        <v>174</v>
      </c>
      <c r="N9" s="51" t="s">
        <v>174</v>
      </c>
      <c r="O9" s="51" t="s">
        <v>174</v>
      </c>
      <c r="P9" s="51" t="s">
        <v>174</v>
      </c>
      <c r="Q9" s="51" t="s">
        <v>174</v>
      </c>
    </row>
    <row r="10" spans="1:17" ht="30">
      <c r="A10" s="49">
        <v>6</v>
      </c>
      <c r="B10" s="52" t="s">
        <v>132</v>
      </c>
      <c r="C10" s="44" t="s">
        <v>71</v>
      </c>
      <c r="D10" s="51" t="s">
        <v>174</v>
      </c>
      <c r="E10" s="51" t="s">
        <v>174</v>
      </c>
      <c r="F10" s="51" t="s">
        <v>174</v>
      </c>
      <c r="G10" s="51" t="s">
        <v>174</v>
      </c>
      <c r="H10" s="51" t="s">
        <v>174</v>
      </c>
      <c r="I10" s="51" t="s">
        <v>174</v>
      </c>
      <c r="J10" s="51" t="s">
        <v>174</v>
      </c>
      <c r="K10" s="51" t="s">
        <v>174</v>
      </c>
      <c r="L10" s="51" t="s">
        <v>174</v>
      </c>
      <c r="M10" s="51" t="s">
        <v>174</v>
      </c>
      <c r="N10" s="51" t="s">
        <v>174</v>
      </c>
      <c r="O10" s="51" t="s">
        <v>174</v>
      </c>
      <c r="P10" s="51" t="s">
        <v>174</v>
      </c>
      <c r="Q10" s="51" t="s">
        <v>174</v>
      </c>
    </row>
    <row r="11" spans="1:17" ht="45">
      <c r="A11" s="48">
        <v>7</v>
      </c>
      <c r="B11" s="52" t="s">
        <v>133</v>
      </c>
      <c r="C11" s="44" t="s">
        <v>71</v>
      </c>
      <c r="D11" s="51" t="s">
        <v>174</v>
      </c>
      <c r="E11" s="51" t="s">
        <v>174</v>
      </c>
      <c r="F11" s="51" t="s">
        <v>174</v>
      </c>
      <c r="G11" s="51" t="s">
        <v>174</v>
      </c>
      <c r="H11" s="51" t="s">
        <v>174</v>
      </c>
      <c r="I11" s="51" t="s">
        <v>174</v>
      </c>
      <c r="J11" s="51" t="s">
        <v>174</v>
      </c>
      <c r="K11" s="51" t="s">
        <v>174</v>
      </c>
      <c r="L11" s="51" t="s">
        <v>174</v>
      </c>
      <c r="M11" s="51" t="s">
        <v>174</v>
      </c>
      <c r="N11" s="51" t="s">
        <v>174</v>
      </c>
      <c r="O11" s="51" t="s">
        <v>174</v>
      </c>
      <c r="P11" s="51" t="s">
        <v>174</v>
      </c>
      <c r="Q11" s="51" t="s">
        <v>174</v>
      </c>
    </row>
    <row r="12" spans="1:17" ht="45" customHeight="1">
      <c r="A12" s="48">
        <v>8</v>
      </c>
      <c r="B12" s="53" t="s">
        <v>235</v>
      </c>
      <c r="C12" s="44" t="s">
        <v>6</v>
      </c>
      <c r="D12" s="51" t="s">
        <v>174</v>
      </c>
      <c r="E12" s="51">
        <f aca="true" t="shared" si="1" ref="E12:Q12">100*E7/E5</f>
        <v>22.799319609817054</v>
      </c>
      <c r="F12" s="51">
        <f t="shared" si="1"/>
        <v>29.103736239353303</v>
      </c>
      <c r="G12" s="51">
        <f t="shared" si="1"/>
        <v>29.191102174696745</v>
      </c>
      <c r="H12" s="51">
        <f t="shared" si="1"/>
        <v>32.285087490701294</v>
      </c>
      <c r="I12" s="51">
        <f t="shared" si="1"/>
        <v>33.18051628370897</v>
      </c>
      <c r="J12" s="51">
        <f t="shared" si="1"/>
        <v>24.069930247412294</v>
      </c>
      <c r="K12" s="51">
        <f t="shared" si="1"/>
        <v>13.610646234499441</v>
      </c>
      <c r="L12" s="51">
        <f t="shared" si="1"/>
        <v>13.191303078943518</v>
      </c>
      <c r="M12" s="51">
        <f t="shared" si="1"/>
        <v>12.74464681000285</v>
      </c>
      <c r="N12" s="51">
        <f t="shared" si="1"/>
        <v>13.063725372040674</v>
      </c>
      <c r="O12" s="51">
        <f t="shared" si="1"/>
        <v>10.580833875011614</v>
      </c>
      <c r="P12" s="51">
        <f t="shared" si="1"/>
        <v>12.412805469580082</v>
      </c>
      <c r="Q12" s="51">
        <f t="shared" si="1"/>
        <v>12.372139221877468</v>
      </c>
    </row>
    <row r="13" spans="1:17" ht="12.75" customHeight="1">
      <c r="A13" s="118"/>
      <c r="B13" s="115"/>
      <c r="C13" s="116"/>
      <c r="D13" s="117"/>
      <c r="E13" s="117"/>
      <c r="F13" s="117"/>
      <c r="G13" s="117"/>
      <c r="H13" s="117"/>
      <c r="I13" s="117"/>
      <c r="J13" s="117"/>
      <c r="K13" s="117"/>
      <c r="L13" s="117"/>
      <c r="M13" s="117"/>
      <c r="N13" s="117"/>
      <c r="O13" s="117"/>
      <c r="P13" s="117"/>
      <c r="Q13" s="117"/>
    </row>
    <row r="14" spans="1:17" ht="44.25" customHeight="1">
      <c r="A14" s="118"/>
      <c r="B14" s="240" t="s">
        <v>288</v>
      </c>
      <c r="C14" s="240"/>
      <c r="D14" s="240"/>
      <c r="E14" s="240"/>
      <c r="F14" s="240"/>
      <c r="G14" s="240"/>
      <c r="H14" s="240"/>
      <c r="I14" s="240"/>
      <c r="J14" s="240"/>
      <c r="K14" s="240"/>
      <c r="L14" s="240"/>
      <c r="M14" s="240"/>
      <c r="N14" s="240"/>
      <c r="O14" s="240"/>
      <c r="P14" s="240"/>
      <c r="Q14" s="240"/>
    </row>
    <row r="15" spans="1:17" ht="15.75">
      <c r="A15" s="20"/>
      <c r="B15" s="238" t="s">
        <v>168</v>
      </c>
      <c r="C15" s="238"/>
      <c r="D15" s="238"/>
      <c r="E15" s="238"/>
      <c r="F15" s="238"/>
      <c r="G15" s="238"/>
      <c r="H15" s="238"/>
      <c r="I15" s="238"/>
      <c r="J15" s="238"/>
      <c r="K15" s="238"/>
      <c r="L15" s="238"/>
      <c r="M15" s="238"/>
      <c r="N15" s="238"/>
      <c r="O15" s="238"/>
      <c r="P15" s="238"/>
      <c r="Q15" s="238"/>
    </row>
    <row r="16" spans="1:17" s="17" customFormat="1" ht="45" customHeight="1">
      <c r="A16" s="20"/>
      <c r="B16" s="228" t="s">
        <v>169</v>
      </c>
      <c r="C16" s="228"/>
      <c r="D16" s="228"/>
      <c r="E16" s="228"/>
      <c r="F16" s="228"/>
      <c r="G16" s="228"/>
      <c r="H16" s="228"/>
      <c r="I16" s="228"/>
      <c r="J16" s="228"/>
      <c r="K16" s="228"/>
      <c r="L16" s="228"/>
      <c r="M16" s="228"/>
      <c r="N16" s="228"/>
      <c r="O16" s="228"/>
      <c r="P16" s="228"/>
      <c r="Q16" s="228"/>
    </row>
    <row r="17" spans="1:17" ht="15.75" customHeight="1">
      <c r="A17" s="21"/>
      <c r="B17" s="236" t="s">
        <v>123</v>
      </c>
      <c r="C17" s="236"/>
      <c r="D17" s="236"/>
      <c r="E17" s="236"/>
      <c r="F17" s="236"/>
      <c r="G17" s="236"/>
      <c r="H17" s="236"/>
      <c r="I17" s="236"/>
      <c r="J17" s="236"/>
      <c r="K17" s="236"/>
      <c r="L17" s="236"/>
      <c r="M17" s="236"/>
      <c r="N17" s="236"/>
      <c r="O17" s="236"/>
      <c r="P17" s="236"/>
      <c r="Q17" s="236"/>
    </row>
    <row r="18" spans="1:17" ht="33" customHeight="1">
      <c r="A18" s="21"/>
      <c r="B18" s="236" t="s">
        <v>163</v>
      </c>
      <c r="C18" s="236"/>
      <c r="D18" s="236"/>
      <c r="E18" s="236"/>
      <c r="F18" s="236"/>
      <c r="G18" s="236"/>
      <c r="H18" s="236"/>
      <c r="I18" s="236"/>
      <c r="J18" s="236"/>
      <c r="K18" s="236"/>
      <c r="L18" s="236"/>
      <c r="M18" s="236"/>
      <c r="N18" s="236"/>
      <c r="O18" s="236"/>
      <c r="P18" s="236"/>
      <c r="Q18" s="236"/>
    </row>
    <row r="19" spans="2:17" ht="30" customHeight="1">
      <c r="B19" s="237" t="s">
        <v>164</v>
      </c>
      <c r="C19" s="237"/>
      <c r="D19" s="237"/>
      <c r="E19" s="237"/>
      <c r="F19" s="237"/>
      <c r="G19" s="237"/>
      <c r="H19" s="237"/>
      <c r="I19" s="237"/>
      <c r="J19" s="237"/>
      <c r="K19" s="237"/>
      <c r="L19" s="237"/>
      <c r="M19" s="237"/>
      <c r="N19" s="237"/>
      <c r="O19" s="237"/>
      <c r="P19" s="237"/>
      <c r="Q19" s="237"/>
    </row>
    <row r="20" ht="15.75">
      <c r="B20" s="14"/>
    </row>
    <row r="21" ht="15.75">
      <c r="B21" s="14"/>
    </row>
    <row r="22" ht="15.75">
      <c r="B22" s="14"/>
    </row>
  </sheetData>
  <sheetProtection/>
  <mergeCells count="8">
    <mergeCell ref="B17:Q17"/>
    <mergeCell ref="B19:Q19"/>
    <mergeCell ref="B18:Q18"/>
    <mergeCell ref="B1:Q1"/>
    <mergeCell ref="B15:Q15"/>
    <mergeCell ref="B3:Q3"/>
    <mergeCell ref="B16:Q16"/>
    <mergeCell ref="B14:Q14"/>
  </mergeCells>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O45"/>
  <sheetViews>
    <sheetView zoomScalePageLayoutView="0" workbookViewId="0" topLeftCell="A1">
      <selection activeCell="B13" sqref="B13"/>
    </sheetView>
  </sheetViews>
  <sheetFormatPr defaultColWidth="9.140625" defaultRowHeight="15"/>
  <cols>
    <col min="1" max="1" width="3.57421875" style="8" customWidth="1"/>
    <col min="2" max="2" width="44.8515625" style="8" customWidth="1"/>
    <col min="3" max="3" width="10.7109375" style="8" customWidth="1"/>
    <col min="4" max="14" width="9.140625" style="8" customWidth="1"/>
    <col min="15" max="15" width="9.57421875" style="8" bestFit="1" customWidth="1"/>
    <col min="16" max="16384" width="9.140625" style="8" customWidth="1"/>
  </cols>
  <sheetData>
    <row r="1" spans="2:15" ht="34.5" customHeight="1">
      <c r="B1" s="243" t="s">
        <v>254</v>
      </c>
      <c r="C1" s="243"/>
      <c r="D1" s="243"/>
      <c r="E1" s="243"/>
      <c r="F1" s="243"/>
      <c r="G1" s="243"/>
      <c r="H1" s="243"/>
      <c r="I1" s="243"/>
      <c r="J1" s="243"/>
      <c r="K1" s="243"/>
      <c r="L1" s="243"/>
      <c r="M1" s="243"/>
      <c r="N1" s="243"/>
      <c r="O1" s="243"/>
    </row>
    <row r="2" ht="15">
      <c r="B2" s="11"/>
    </row>
    <row r="3" spans="1:15" ht="15.75">
      <c r="A3" s="47"/>
      <c r="B3" s="54"/>
      <c r="C3" s="54" t="s">
        <v>31</v>
      </c>
      <c r="D3" s="54">
        <v>2000</v>
      </c>
      <c r="E3" s="54">
        <v>2001</v>
      </c>
      <c r="F3" s="54">
        <v>2002</v>
      </c>
      <c r="G3" s="54">
        <v>2003</v>
      </c>
      <c r="H3" s="54">
        <v>2004</v>
      </c>
      <c r="I3" s="54">
        <v>2005</v>
      </c>
      <c r="J3" s="54">
        <v>2006</v>
      </c>
      <c r="K3" s="54">
        <v>2007</v>
      </c>
      <c r="L3" s="54">
        <v>2008</v>
      </c>
      <c r="M3" s="54">
        <v>2009</v>
      </c>
      <c r="N3" s="54">
        <v>2010</v>
      </c>
      <c r="O3" s="54">
        <v>2011</v>
      </c>
    </row>
    <row r="4" spans="1:15" ht="18">
      <c r="A4" s="48">
        <v>1</v>
      </c>
      <c r="B4" s="55" t="s">
        <v>56</v>
      </c>
      <c r="C4" s="54" t="s">
        <v>79</v>
      </c>
      <c r="D4" s="51">
        <v>2724.902</v>
      </c>
      <c r="E4" s="51">
        <v>2724.902</v>
      </c>
      <c r="F4" s="51">
        <v>2724.902</v>
      </c>
      <c r="G4" s="51">
        <v>2724.902</v>
      </c>
      <c r="H4" s="51">
        <v>2724.902</v>
      </c>
      <c r="I4" s="51">
        <v>2724.902</v>
      </c>
      <c r="J4" s="51">
        <v>2724.902</v>
      </c>
      <c r="K4" s="51">
        <v>2724.902</v>
      </c>
      <c r="L4" s="51">
        <v>2724.902</v>
      </c>
      <c r="M4" s="51">
        <v>2724.902</v>
      </c>
      <c r="N4" s="51">
        <v>2724.902</v>
      </c>
      <c r="O4" s="51">
        <v>2724.902</v>
      </c>
    </row>
    <row r="5" spans="1:15" ht="32.25" customHeight="1">
      <c r="A5" s="56">
        <v>2</v>
      </c>
      <c r="B5" s="57" t="s">
        <v>141</v>
      </c>
      <c r="C5" s="58" t="s">
        <v>134</v>
      </c>
      <c r="D5" s="64">
        <f>D6+D9+D10+D11+D13</f>
        <v>313.353</v>
      </c>
      <c r="E5" s="64">
        <f aca="true" t="shared" si="0" ref="E5:O5">E6+E9+E10+E11+E13</f>
        <v>313.304</v>
      </c>
      <c r="F5" s="64">
        <f t="shared" si="0"/>
        <v>228.422</v>
      </c>
      <c r="G5" s="64">
        <f t="shared" si="0"/>
        <v>228.297</v>
      </c>
      <c r="H5" s="64">
        <f t="shared" si="0"/>
        <v>228.402</v>
      </c>
      <c r="I5" s="64">
        <f t="shared" si="0"/>
        <v>233.009</v>
      </c>
      <c r="J5" s="64">
        <v>237.1</v>
      </c>
      <c r="K5" s="64">
        <v>244.6</v>
      </c>
      <c r="L5" s="64">
        <v>254.2</v>
      </c>
      <c r="M5" s="64">
        <v>256.2</v>
      </c>
      <c r="N5" s="64">
        <f t="shared" si="0"/>
        <v>258.86699999999996</v>
      </c>
      <c r="O5" s="64">
        <f t="shared" si="0"/>
        <v>263.708</v>
      </c>
    </row>
    <row r="6" spans="1:15" ht="65.25" customHeight="1">
      <c r="A6" s="48">
        <v>3</v>
      </c>
      <c r="B6" s="59" t="s">
        <v>355</v>
      </c>
      <c r="C6" s="60" t="s">
        <v>3</v>
      </c>
      <c r="D6" s="62">
        <v>5.8</v>
      </c>
      <c r="E6" s="62">
        <v>5.9</v>
      </c>
      <c r="F6" s="62">
        <v>6</v>
      </c>
      <c r="G6" s="62">
        <v>6.4</v>
      </c>
      <c r="H6" s="62">
        <v>6.7</v>
      </c>
      <c r="I6" s="62">
        <v>7</v>
      </c>
      <c r="J6" s="62">
        <v>7.4</v>
      </c>
      <c r="K6" s="62">
        <v>7.7</v>
      </c>
      <c r="L6" s="62">
        <v>8</v>
      </c>
      <c r="M6" s="62">
        <v>8.4</v>
      </c>
      <c r="N6" s="62">
        <v>8.8</v>
      </c>
      <c r="O6" s="62">
        <v>9</v>
      </c>
    </row>
    <row r="7" spans="1:15" ht="33" customHeight="1">
      <c r="A7" s="48">
        <v>4</v>
      </c>
      <c r="B7" s="55" t="s">
        <v>236</v>
      </c>
      <c r="C7" s="54" t="s">
        <v>3</v>
      </c>
      <c r="D7" s="63" t="s">
        <v>174</v>
      </c>
      <c r="E7" s="63" t="s">
        <v>174</v>
      </c>
      <c r="F7" s="63" t="s">
        <v>174</v>
      </c>
      <c r="G7" s="63" t="s">
        <v>174</v>
      </c>
      <c r="H7" s="63" t="s">
        <v>174</v>
      </c>
      <c r="I7" s="63" t="s">
        <v>174</v>
      </c>
      <c r="J7" s="63" t="s">
        <v>174</v>
      </c>
      <c r="K7" s="63" t="s">
        <v>174</v>
      </c>
      <c r="L7" s="63" t="s">
        <v>174</v>
      </c>
      <c r="M7" s="63" t="s">
        <v>174</v>
      </c>
      <c r="N7" s="63" t="s">
        <v>174</v>
      </c>
      <c r="O7" s="63" t="s">
        <v>174</v>
      </c>
    </row>
    <row r="8" spans="1:15" ht="33" customHeight="1">
      <c r="A8" s="48">
        <v>5</v>
      </c>
      <c r="B8" s="59" t="s">
        <v>171</v>
      </c>
      <c r="C8" s="60" t="s">
        <v>3</v>
      </c>
      <c r="D8" s="63" t="s">
        <v>174</v>
      </c>
      <c r="E8" s="63" t="s">
        <v>174</v>
      </c>
      <c r="F8" s="63" t="s">
        <v>174</v>
      </c>
      <c r="G8" s="63" t="s">
        <v>174</v>
      </c>
      <c r="H8" s="63" t="s">
        <v>174</v>
      </c>
      <c r="I8" s="63" t="s">
        <v>174</v>
      </c>
      <c r="J8" s="63" t="s">
        <v>174</v>
      </c>
      <c r="K8" s="63" t="s">
        <v>174</v>
      </c>
      <c r="L8" s="63" t="s">
        <v>174</v>
      </c>
      <c r="M8" s="63" t="s">
        <v>174</v>
      </c>
      <c r="N8" s="63" t="s">
        <v>174</v>
      </c>
      <c r="O8" s="63" t="s">
        <v>174</v>
      </c>
    </row>
    <row r="9" spans="1:15" ht="36.75" customHeight="1">
      <c r="A9" s="48">
        <v>6</v>
      </c>
      <c r="B9" s="59" t="s">
        <v>352</v>
      </c>
      <c r="C9" s="60" t="s">
        <v>4</v>
      </c>
      <c r="D9" s="67">
        <v>0.049</v>
      </c>
      <c r="E9" s="67">
        <v>0.048</v>
      </c>
      <c r="F9" s="67">
        <v>0.048</v>
      </c>
      <c r="G9" s="67">
        <v>0.052</v>
      </c>
      <c r="H9" s="67">
        <v>0.05</v>
      </c>
      <c r="I9" s="67">
        <v>0.051</v>
      </c>
      <c r="J9" s="67">
        <v>0.052</v>
      </c>
      <c r="K9" s="67">
        <v>0.051</v>
      </c>
      <c r="L9" s="67">
        <v>0.062</v>
      </c>
      <c r="M9" s="67">
        <v>0.071</v>
      </c>
      <c r="N9" s="67">
        <v>0.07</v>
      </c>
      <c r="O9" s="67">
        <v>0.069</v>
      </c>
    </row>
    <row r="10" spans="1:15" ht="32.25" customHeight="1">
      <c r="A10" s="48">
        <v>7</v>
      </c>
      <c r="B10" s="61" t="s">
        <v>5</v>
      </c>
      <c r="C10" s="54" t="s">
        <v>3</v>
      </c>
      <c r="D10" s="62">
        <v>5.182000000000001</v>
      </c>
      <c r="E10" s="62">
        <v>5.06</v>
      </c>
      <c r="F10" s="62">
        <v>4.85</v>
      </c>
      <c r="G10" s="62">
        <v>4.815</v>
      </c>
      <c r="H10" s="62">
        <v>4.827</v>
      </c>
      <c r="I10" s="62">
        <v>4.842</v>
      </c>
      <c r="J10" s="62">
        <v>4.875</v>
      </c>
      <c r="K10" s="62">
        <v>4.905</v>
      </c>
      <c r="L10" s="62">
        <v>4.899</v>
      </c>
      <c r="M10" s="62">
        <v>4.898</v>
      </c>
      <c r="N10" s="62">
        <v>4.901</v>
      </c>
      <c r="O10" s="62">
        <v>4.896</v>
      </c>
    </row>
    <row r="11" spans="1:15" ht="33.75" customHeight="1">
      <c r="A11" s="48">
        <v>8</v>
      </c>
      <c r="B11" s="61" t="s">
        <v>353</v>
      </c>
      <c r="C11" s="54" t="s">
        <v>4</v>
      </c>
      <c r="D11" s="62">
        <v>100.322</v>
      </c>
      <c r="E11" s="62">
        <v>100.396</v>
      </c>
      <c r="F11" s="62">
        <v>12.424</v>
      </c>
      <c r="G11" s="62">
        <v>12.33</v>
      </c>
      <c r="H11" s="62">
        <v>12.325</v>
      </c>
      <c r="I11" s="62">
        <v>12.416</v>
      </c>
      <c r="J11" s="62">
        <v>12.363</v>
      </c>
      <c r="K11" s="62">
        <v>12.491</v>
      </c>
      <c r="L11" s="62">
        <v>12.751</v>
      </c>
      <c r="M11" s="62">
        <v>12.766</v>
      </c>
      <c r="N11" s="62">
        <v>12.896</v>
      </c>
      <c r="O11" s="62">
        <v>12.943</v>
      </c>
    </row>
    <row r="12" spans="1:15" ht="21.75" customHeight="1">
      <c r="A12" s="48">
        <v>9</v>
      </c>
      <c r="B12" s="61" t="s">
        <v>239</v>
      </c>
      <c r="C12" s="54" t="s">
        <v>4</v>
      </c>
      <c r="D12" s="62" t="s">
        <v>174</v>
      </c>
      <c r="E12" s="62" t="s">
        <v>174</v>
      </c>
      <c r="F12" s="62" t="s">
        <v>174</v>
      </c>
      <c r="G12" s="62" t="s">
        <v>174</v>
      </c>
      <c r="H12" s="62" t="s">
        <v>174</v>
      </c>
      <c r="I12" s="62" t="s">
        <v>174</v>
      </c>
      <c r="J12" s="62" t="s">
        <v>174</v>
      </c>
      <c r="K12" s="62" t="s">
        <v>174</v>
      </c>
      <c r="L12" s="62" t="s">
        <v>174</v>
      </c>
      <c r="M12" s="62" t="s">
        <v>174</v>
      </c>
      <c r="N12" s="62" t="s">
        <v>174</v>
      </c>
      <c r="O12" s="62" t="s">
        <v>174</v>
      </c>
    </row>
    <row r="13" spans="1:15" ht="30.75" customHeight="1">
      <c r="A13" s="48">
        <v>10</v>
      </c>
      <c r="B13" s="61" t="s">
        <v>354</v>
      </c>
      <c r="C13" s="54" t="s">
        <v>4</v>
      </c>
      <c r="D13" s="62">
        <v>202</v>
      </c>
      <c r="E13" s="62">
        <v>201.9</v>
      </c>
      <c r="F13" s="62">
        <v>205.1</v>
      </c>
      <c r="G13" s="62">
        <v>204.7</v>
      </c>
      <c r="H13" s="62">
        <v>204.5</v>
      </c>
      <c r="I13" s="62">
        <v>208.7</v>
      </c>
      <c r="J13" s="62">
        <v>212.3</v>
      </c>
      <c r="K13" s="62">
        <v>219.4</v>
      </c>
      <c r="L13" s="62">
        <v>228.4</v>
      </c>
      <c r="M13" s="62">
        <v>230</v>
      </c>
      <c r="N13" s="62">
        <v>232.2</v>
      </c>
      <c r="O13" s="62">
        <v>236.8</v>
      </c>
    </row>
    <row r="14" spans="1:15" ht="48" customHeight="1">
      <c r="A14" s="48">
        <v>11</v>
      </c>
      <c r="B14" s="57" t="s">
        <v>172</v>
      </c>
      <c r="C14" s="54" t="s">
        <v>6</v>
      </c>
      <c r="D14" s="62">
        <f>100*D5/D4</f>
        <v>11.499606224370638</v>
      </c>
      <c r="E14" s="62">
        <f aca="true" t="shared" si="1" ref="E14:O14">100*E5/E4</f>
        <v>11.49780799456274</v>
      </c>
      <c r="F14" s="62">
        <f t="shared" si="1"/>
        <v>8.382760187338848</v>
      </c>
      <c r="G14" s="62">
        <f t="shared" si="1"/>
        <v>8.378172866400334</v>
      </c>
      <c r="H14" s="62">
        <f t="shared" si="1"/>
        <v>8.382026215988684</v>
      </c>
      <c r="I14" s="62">
        <f t="shared" si="1"/>
        <v>8.551096516498575</v>
      </c>
      <c r="J14" s="62">
        <f t="shared" si="1"/>
        <v>8.701230356174277</v>
      </c>
      <c r="K14" s="62">
        <f t="shared" si="1"/>
        <v>8.976469612485147</v>
      </c>
      <c r="L14" s="62">
        <f t="shared" si="1"/>
        <v>9.32877586056306</v>
      </c>
      <c r="M14" s="62">
        <f t="shared" si="1"/>
        <v>9.40217299557929</v>
      </c>
      <c r="N14" s="62">
        <f t="shared" si="1"/>
        <v>9.500048075123434</v>
      </c>
      <c r="O14" s="62">
        <f t="shared" si="1"/>
        <v>9.677705840430226</v>
      </c>
    </row>
    <row r="15" spans="1:15" ht="46.5" customHeight="1">
      <c r="A15" s="48">
        <v>12</v>
      </c>
      <c r="B15" s="55" t="s">
        <v>237</v>
      </c>
      <c r="C15" s="54" t="s">
        <v>3</v>
      </c>
      <c r="D15" s="63" t="s">
        <v>174</v>
      </c>
      <c r="E15" s="63" t="s">
        <v>174</v>
      </c>
      <c r="F15" s="63" t="s">
        <v>174</v>
      </c>
      <c r="G15" s="63" t="s">
        <v>174</v>
      </c>
      <c r="H15" s="63" t="s">
        <v>174</v>
      </c>
      <c r="I15" s="63" t="s">
        <v>174</v>
      </c>
      <c r="J15" s="63" t="s">
        <v>174</v>
      </c>
      <c r="K15" s="63" t="s">
        <v>174</v>
      </c>
      <c r="L15" s="63" t="s">
        <v>174</v>
      </c>
      <c r="M15" s="63" t="s">
        <v>174</v>
      </c>
      <c r="N15" s="63" t="s">
        <v>174</v>
      </c>
      <c r="O15" s="63" t="s">
        <v>174</v>
      </c>
    </row>
    <row r="16" spans="1:15" ht="63.75" customHeight="1">
      <c r="A16" s="48">
        <v>13</v>
      </c>
      <c r="B16" s="61" t="s">
        <v>238</v>
      </c>
      <c r="C16" s="54" t="s">
        <v>6</v>
      </c>
      <c r="D16" s="63" t="s">
        <v>174</v>
      </c>
      <c r="E16" s="63" t="s">
        <v>174</v>
      </c>
      <c r="F16" s="63" t="s">
        <v>174</v>
      </c>
      <c r="G16" s="63" t="s">
        <v>174</v>
      </c>
      <c r="H16" s="63" t="s">
        <v>174</v>
      </c>
      <c r="I16" s="63" t="s">
        <v>174</v>
      </c>
      <c r="J16" s="63" t="s">
        <v>174</v>
      </c>
      <c r="K16" s="63" t="s">
        <v>174</v>
      </c>
      <c r="L16" s="63" t="s">
        <v>174</v>
      </c>
      <c r="M16" s="63" t="s">
        <v>174</v>
      </c>
      <c r="N16" s="63" t="s">
        <v>174</v>
      </c>
      <c r="O16" s="63" t="s">
        <v>174</v>
      </c>
    </row>
    <row r="17" spans="1:15" ht="15">
      <c r="A17" s="21"/>
      <c r="B17" s="244" t="s">
        <v>122</v>
      </c>
      <c r="C17" s="245"/>
      <c r="D17" s="245"/>
      <c r="E17" s="245"/>
      <c r="F17" s="245"/>
      <c r="G17" s="245"/>
      <c r="H17" s="245"/>
      <c r="I17" s="245"/>
      <c r="J17" s="245"/>
      <c r="K17" s="245"/>
      <c r="L17" s="245"/>
      <c r="M17" s="245"/>
      <c r="N17" s="245"/>
      <c r="O17" s="245"/>
    </row>
    <row r="18" spans="1:15" ht="17.25" customHeight="1">
      <c r="A18" s="21"/>
      <c r="B18" s="246" t="s">
        <v>333</v>
      </c>
      <c r="C18" s="246"/>
      <c r="D18" s="246"/>
      <c r="E18" s="246"/>
      <c r="F18" s="246"/>
      <c r="G18" s="246"/>
      <c r="H18" s="246"/>
      <c r="I18" s="246"/>
      <c r="J18" s="246"/>
      <c r="K18" s="246"/>
      <c r="L18" s="246"/>
      <c r="M18" s="246"/>
      <c r="N18" s="246"/>
      <c r="O18" s="246"/>
    </row>
    <row r="19" spans="1:15" ht="29.25" customHeight="1">
      <c r="A19" s="21"/>
      <c r="B19" s="248" t="s">
        <v>334</v>
      </c>
      <c r="C19" s="249"/>
      <c r="D19" s="249"/>
      <c r="E19" s="249"/>
      <c r="F19" s="249"/>
      <c r="G19" s="249"/>
      <c r="H19" s="249"/>
      <c r="I19" s="249"/>
      <c r="J19" s="249"/>
      <c r="K19" s="249"/>
      <c r="L19" s="249"/>
      <c r="M19" s="249"/>
      <c r="N19" s="249"/>
      <c r="O19" s="249"/>
    </row>
    <row r="20" spans="1:15" ht="53.25" customHeight="1">
      <c r="A20" s="21"/>
      <c r="B20" s="248" t="s">
        <v>335</v>
      </c>
      <c r="C20" s="249"/>
      <c r="D20" s="249"/>
      <c r="E20" s="249"/>
      <c r="F20" s="249"/>
      <c r="G20" s="249"/>
      <c r="H20" s="249"/>
      <c r="I20" s="249"/>
      <c r="J20" s="249"/>
      <c r="K20" s="249"/>
      <c r="L20" s="249"/>
      <c r="M20" s="249"/>
      <c r="N20" s="249"/>
      <c r="O20" s="249"/>
    </row>
    <row r="21" spans="1:15" ht="15.75" customHeight="1">
      <c r="A21" s="17"/>
      <c r="B21" s="248" t="s">
        <v>336</v>
      </c>
      <c r="C21" s="249"/>
      <c r="D21" s="249"/>
      <c r="E21" s="249"/>
      <c r="F21" s="249"/>
      <c r="G21" s="249"/>
      <c r="H21" s="249"/>
      <c r="I21" s="249"/>
      <c r="J21" s="249"/>
      <c r="K21" s="249"/>
      <c r="L21" s="249"/>
      <c r="M21" s="249"/>
      <c r="N21" s="249"/>
      <c r="O21" s="249"/>
    </row>
    <row r="22" spans="2:15" ht="34.5" customHeight="1">
      <c r="B22" s="247"/>
      <c r="C22" s="242"/>
      <c r="D22" s="242"/>
      <c r="E22" s="242"/>
      <c r="F22" s="242"/>
      <c r="G22" s="242"/>
      <c r="H22" s="242"/>
      <c r="I22" s="242"/>
      <c r="J22" s="242"/>
      <c r="K22" s="242"/>
      <c r="L22" s="242"/>
      <c r="M22" s="242"/>
      <c r="N22" s="242"/>
      <c r="O22" s="242"/>
    </row>
    <row r="23" ht="33" customHeight="1"/>
    <row r="24" ht="63" customHeight="1"/>
    <row r="25" ht="71.25" customHeight="1"/>
    <row r="26" spans="2:15" ht="51" customHeight="1">
      <c r="B26" s="241"/>
      <c r="C26" s="242"/>
      <c r="D26" s="242"/>
      <c r="E26" s="242"/>
      <c r="F26" s="242"/>
      <c r="G26" s="242"/>
      <c r="H26" s="242"/>
      <c r="I26" s="242"/>
      <c r="J26" s="242"/>
      <c r="K26" s="242"/>
      <c r="L26" s="242"/>
      <c r="M26" s="242"/>
      <c r="N26" s="242"/>
      <c r="O26" s="242"/>
    </row>
    <row r="27" ht="15.75">
      <c r="B27" s="45"/>
    </row>
    <row r="28" ht="15.75">
      <c r="B28" s="45"/>
    </row>
    <row r="29" ht="15.75">
      <c r="B29" s="45"/>
    </row>
    <row r="30" ht="15.75">
      <c r="B30" s="45"/>
    </row>
    <row r="31" ht="15.75">
      <c r="B31" s="45"/>
    </row>
    <row r="32" ht="15.75">
      <c r="B32" s="45"/>
    </row>
    <row r="33" ht="15.75">
      <c r="B33" s="45"/>
    </row>
    <row r="34" ht="15.75">
      <c r="B34" s="45"/>
    </row>
    <row r="35" ht="15.75">
      <c r="B35" s="45"/>
    </row>
    <row r="36" ht="15.75">
      <c r="B36" s="45"/>
    </row>
    <row r="37" ht="15.75">
      <c r="B37" s="45"/>
    </row>
    <row r="38" ht="15.75">
      <c r="B38" s="45"/>
    </row>
    <row r="39" ht="15.75">
      <c r="B39" s="45"/>
    </row>
    <row r="40" ht="15.75">
      <c r="B40" s="45"/>
    </row>
    <row r="41" ht="15.75">
      <c r="B41" s="45"/>
    </row>
    <row r="42" ht="15.75">
      <c r="B42" s="45"/>
    </row>
    <row r="43" ht="15.75">
      <c r="B43" s="45"/>
    </row>
    <row r="44" ht="15.75">
      <c r="B44" s="45"/>
    </row>
    <row r="45" ht="15.75">
      <c r="B45" s="45"/>
    </row>
  </sheetData>
  <sheetProtection/>
  <mergeCells count="8">
    <mergeCell ref="B26:O26"/>
    <mergeCell ref="B1:O1"/>
    <mergeCell ref="B17:O17"/>
    <mergeCell ref="B18:O18"/>
    <mergeCell ref="B22:O22"/>
    <mergeCell ref="B19:O19"/>
    <mergeCell ref="B20:O20"/>
    <mergeCell ref="B21:O21"/>
  </mergeCells>
  <printOptions/>
  <pageMargins left="0.72" right="0.25"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O60"/>
  <sheetViews>
    <sheetView zoomScalePageLayoutView="0" workbookViewId="0" topLeftCell="A1">
      <selection activeCell="D25" sqref="D25"/>
    </sheetView>
  </sheetViews>
  <sheetFormatPr defaultColWidth="9.140625" defaultRowHeight="15"/>
  <cols>
    <col min="1" max="1" width="3.421875" style="0" customWidth="1"/>
    <col min="2" max="2" width="16.8515625" style="0" customWidth="1"/>
    <col min="3" max="3" width="7.7109375" style="0" customWidth="1"/>
    <col min="4" max="4" width="6.8515625" style="0" customWidth="1"/>
    <col min="5" max="5" width="7.57421875" style="0" customWidth="1"/>
    <col min="6" max="6" width="7.28125" style="0" customWidth="1"/>
    <col min="7" max="7" width="7.7109375" style="0" customWidth="1"/>
    <col min="8" max="8" width="7.140625" style="0" customWidth="1"/>
    <col min="9" max="9" width="7.28125" style="0" customWidth="1"/>
    <col min="10" max="10" width="10.28125" style="0" customWidth="1"/>
    <col min="11" max="11" width="10.140625" style="0" customWidth="1"/>
    <col min="12" max="13" width="10.421875" style="0" customWidth="1"/>
    <col min="14" max="14" width="10.140625" style="0" customWidth="1"/>
    <col min="15" max="15" width="7.57421875" style="0" customWidth="1"/>
  </cols>
  <sheetData>
    <row r="1" spans="1:15" ht="35.25" customHeight="1">
      <c r="A1" s="78"/>
      <c r="B1" s="251" t="s">
        <v>289</v>
      </c>
      <c r="C1" s="251"/>
      <c r="D1" s="251"/>
      <c r="E1" s="251"/>
      <c r="F1" s="251"/>
      <c r="G1" s="251"/>
      <c r="H1" s="251"/>
      <c r="I1" s="251"/>
      <c r="J1" s="251"/>
      <c r="K1" s="251"/>
      <c r="L1" s="251"/>
      <c r="M1" s="251"/>
      <c r="N1" s="251"/>
      <c r="O1" s="251"/>
    </row>
    <row r="2" spans="1:15" ht="31.5" customHeight="1">
      <c r="A2" s="65"/>
      <c r="B2" s="76"/>
      <c r="C2" s="144" t="s">
        <v>31</v>
      </c>
      <c r="D2" s="76">
        <v>2000</v>
      </c>
      <c r="E2" s="76">
        <v>2001</v>
      </c>
      <c r="F2" s="76">
        <v>2002</v>
      </c>
      <c r="G2" s="76">
        <v>2003</v>
      </c>
      <c r="H2" s="76">
        <v>2004</v>
      </c>
      <c r="I2" s="76">
        <v>2005</v>
      </c>
      <c r="J2" s="76">
        <v>2006</v>
      </c>
      <c r="K2" s="76">
        <v>2007</v>
      </c>
      <c r="L2" s="76">
        <v>2008</v>
      </c>
      <c r="M2" s="76">
        <v>2009</v>
      </c>
      <c r="N2" s="76">
        <v>2010</v>
      </c>
      <c r="O2" s="76">
        <v>2011</v>
      </c>
    </row>
    <row r="3" spans="1:15" ht="15.75">
      <c r="A3" s="66"/>
      <c r="B3" s="252" t="s">
        <v>103</v>
      </c>
      <c r="C3" s="253"/>
      <c r="D3" s="253"/>
      <c r="E3" s="253"/>
      <c r="F3" s="253"/>
      <c r="G3" s="253"/>
      <c r="H3" s="253"/>
      <c r="I3" s="253"/>
      <c r="J3" s="253"/>
      <c r="K3" s="253"/>
      <c r="L3" s="253"/>
      <c r="M3" s="253"/>
      <c r="N3" s="253"/>
      <c r="O3" s="253"/>
    </row>
    <row r="4" spans="1:15" ht="47.25" customHeight="1">
      <c r="A4" s="80">
        <v>1</v>
      </c>
      <c r="B4" s="81" t="s">
        <v>305</v>
      </c>
      <c r="C4" s="82" t="s">
        <v>118</v>
      </c>
      <c r="D4" s="83">
        <v>16.2</v>
      </c>
      <c r="E4" s="83">
        <v>16.8</v>
      </c>
      <c r="F4" s="83">
        <v>17.8</v>
      </c>
      <c r="G4" s="83">
        <v>17.5</v>
      </c>
      <c r="H4" s="83">
        <v>18</v>
      </c>
      <c r="I4" s="83">
        <v>18.4</v>
      </c>
      <c r="J4" s="83">
        <v>18.4</v>
      </c>
      <c r="K4" s="83">
        <v>19</v>
      </c>
      <c r="L4" s="83">
        <v>20.1</v>
      </c>
      <c r="M4" s="83">
        <v>21.4</v>
      </c>
      <c r="N4" s="83">
        <v>21.4</v>
      </c>
      <c r="O4" s="83">
        <v>21.1</v>
      </c>
    </row>
    <row r="5" spans="1:15" ht="29.25" customHeight="1">
      <c r="A5" s="80">
        <v>2</v>
      </c>
      <c r="B5" s="84" t="s">
        <v>117</v>
      </c>
      <c r="C5" s="82" t="s">
        <v>80</v>
      </c>
      <c r="D5" s="83">
        <v>9.47263</v>
      </c>
      <c r="E5" s="83">
        <v>9.363589999999999</v>
      </c>
      <c r="F5" s="83">
        <v>12.782329999999998</v>
      </c>
      <c r="G5" s="83">
        <v>19.64825</v>
      </c>
      <c r="H5" s="83">
        <v>24.776</v>
      </c>
      <c r="I5" s="83">
        <v>20.48687</v>
      </c>
      <c r="J5" s="83">
        <v>27.81599</v>
      </c>
      <c r="K5" s="83">
        <v>37.53166</v>
      </c>
      <c r="L5" s="83">
        <v>16.27386</v>
      </c>
      <c r="M5" s="83">
        <v>29.4683</v>
      </c>
      <c r="N5" s="83">
        <v>22.483249999999998</v>
      </c>
      <c r="O5" s="83">
        <v>23.9</v>
      </c>
    </row>
    <row r="6" spans="1:15" ht="45" customHeight="1">
      <c r="A6" s="80">
        <v>3</v>
      </c>
      <c r="B6" s="84" t="s">
        <v>243</v>
      </c>
      <c r="C6" s="82" t="s">
        <v>88</v>
      </c>
      <c r="D6" s="83">
        <f aca="true" t="shared" si="0" ref="D6:O6">D5/D4</f>
        <v>0.5847302469135803</v>
      </c>
      <c r="E6" s="83">
        <f t="shared" si="0"/>
        <v>0.5573565476190475</v>
      </c>
      <c r="F6" s="83">
        <f t="shared" si="0"/>
        <v>0.718108426966292</v>
      </c>
      <c r="G6" s="83">
        <f t="shared" si="0"/>
        <v>1.122757142857143</v>
      </c>
      <c r="H6" s="83">
        <f t="shared" si="0"/>
        <v>1.3764444444444444</v>
      </c>
      <c r="I6" s="83">
        <f t="shared" si="0"/>
        <v>1.113416847826087</v>
      </c>
      <c r="J6" s="83">
        <f t="shared" si="0"/>
        <v>1.5117385869565219</v>
      </c>
      <c r="K6" s="83">
        <f t="shared" si="0"/>
        <v>1.9753505263157896</v>
      </c>
      <c r="L6" s="83">
        <f t="shared" si="0"/>
        <v>0.8096447761194029</v>
      </c>
      <c r="M6" s="83">
        <f t="shared" si="0"/>
        <v>1.3770233644859813</v>
      </c>
      <c r="N6" s="83">
        <f t="shared" si="0"/>
        <v>1.0506191588785048</v>
      </c>
      <c r="O6" s="83">
        <f t="shared" si="0"/>
        <v>1.1327014218009477</v>
      </c>
    </row>
    <row r="7" spans="1:15" ht="30.75" customHeight="1">
      <c r="A7" s="80">
        <v>4</v>
      </c>
      <c r="B7" s="84" t="s">
        <v>81</v>
      </c>
      <c r="C7" s="82" t="s">
        <v>260</v>
      </c>
      <c r="D7" s="83">
        <v>2.00541</v>
      </c>
      <c r="E7" s="83">
        <v>4.7</v>
      </c>
      <c r="F7" s="83">
        <v>10.665899999999999</v>
      </c>
      <c r="G7" s="83">
        <v>14.046120000000002</v>
      </c>
      <c r="H7" s="83">
        <v>13.87661</v>
      </c>
      <c r="I7" s="83">
        <v>16.86972</v>
      </c>
      <c r="J7" s="83">
        <v>13.4469</v>
      </c>
      <c r="K7" s="83">
        <v>20.51199</v>
      </c>
      <c r="L7" s="83">
        <v>14.414660000000001</v>
      </c>
      <c r="M7" s="83">
        <v>26.134499999999996</v>
      </c>
      <c r="N7" s="83">
        <v>12.952519999999998</v>
      </c>
      <c r="O7" s="83">
        <v>16.8</v>
      </c>
    </row>
    <row r="8" spans="1:15" ht="46.5" customHeight="1">
      <c r="A8" s="80">
        <v>5</v>
      </c>
      <c r="B8" s="84" t="s">
        <v>244</v>
      </c>
      <c r="C8" s="82" t="s">
        <v>88</v>
      </c>
      <c r="D8" s="83">
        <f aca="true" t="shared" si="1" ref="D8:O8">D7/D4</f>
        <v>0.12379074074074074</v>
      </c>
      <c r="E8" s="83">
        <f t="shared" si="1"/>
        <v>0.27976190476190477</v>
      </c>
      <c r="F8" s="83">
        <f t="shared" si="1"/>
        <v>0.5992078651685392</v>
      </c>
      <c r="G8" s="83">
        <f t="shared" si="1"/>
        <v>0.8026354285714287</v>
      </c>
      <c r="H8" s="83">
        <f t="shared" si="1"/>
        <v>0.7709227777777777</v>
      </c>
      <c r="I8" s="83">
        <f t="shared" si="1"/>
        <v>0.9168326086956523</v>
      </c>
      <c r="J8" s="83">
        <f t="shared" si="1"/>
        <v>0.7308097826086957</v>
      </c>
      <c r="K8" s="83">
        <f t="shared" si="1"/>
        <v>1.0795784210526316</v>
      </c>
      <c r="L8" s="83">
        <f t="shared" si="1"/>
        <v>0.7171472636815921</v>
      </c>
      <c r="M8" s="83">
        <f t="shared" si="1"/>
        <v>1.2212383177570092</v>
      </c>
      <c r="N8" s="83">
        <f t="shared" si="1"/>
        <v>0.6052579439252336</v>
      </c>
      <c r="O8" s="83">
        <f t="shared" si="1"/>
        <v>0.7962085308056872</v>
      </c>
    </row>
    <row r="9" spans="1:15" ht="30.75" customHeight="1">
      <c r="A9" s="80">
        <v>6</v>
      </c>
      <c r="B9" s="84" t="s">
        <v>82</v>
      </c>
      <c r="C9" s="82" t="s">
        <v>261</v>
      </c>
      <c r="D9" s="85">
        <v>0.009609999999999999</v>
      </c>
      <c r="E9" s="85">
        <v>0.04852</v>
      </c>
      <c r="F9" s="85">
        <v>0.1984</v>
      </c>
      <c r="G9" s="85">
        <v>0.03684</v>
      </c>
      <c r="H9" s="85">
        <v>3.37673</v>
      </c>
      <c r="I9" s="85">
        <v>0.12617</v>
      </c>
      <c r="J9" s="85">
        <v>0.21724000000000002</v>
      </c>
      <c r="K9" s="85">
        <v>0.9136700000000001</v>
      </c>
      <c r="L9" s="85">
        <v>0.24337</v>
      </c>
      <c r="M9" s="85">
        <v>0.7785</v>
      </c>
      <c r="N9" s="85">
        <v>2.26937</v>
      </c>
      <c r="O9" s="85">
        <v>0.75</v>
      </c>
    </row>
    <row r="10" spans="1:15" ht="77.25" customHeight="1">
      <c r="A10" s="86">
        <v>7</v>
      </c>
      <c r="B10" s="87" t="s">
        <v>245</v>
      </c>
      <c r="C10" s="88" t="s">
        <v>88</v>
      </c>
      <c r="D10" s="89">
        <f aca="true" t="shared" si="2" ref="D10:O10">D9/D4</f>
        <v>0.0005932098765432098</v>
      </c>
      <c r="E10" s="89">
        <f t="shared" si="2"/>
        <v>0.002888095238095238</v>
      </c>
      <c r="F10" s="89">
        <f t="shared" si="2"/>
        <v>0.011146067415730336</v>
      </c>
      <c r="G10" s="89">
        <f t="shared" si="2"/>
        <v>0.002105142857142857</v>
      </c>
      <c r="H10" s="89">
        <f t="shared" si="2"/>
        <v>0.1875961111111111</v>
      </c>
      <c r="I10" s="89">
        <f t="shared" si="2"/>
        <v>0.006857065217391305</v>
      </c>
      <c r="J10" s="89">
        <f t="shared" si="2"/>
        <v>0.011806521739130436</v>
      </c>
      <c r="K10" s="89">
        <f t="shared" si="2"/>
        <v>0.04808789473684211</v>
      </c>
      <c r="L10" s="89">
        <f t="shared" si="2"/>
        <v>0.012107960199004975</v>
      </c>
      <c r="M10" s="89">
        <f t="shared" si="2"/>
        <v>0.036378504672897195</v>
      </c>
      <c r="N10" s="89">
        <f t="shared" si="2"/>
        <v>0.10604532710280375</v>
      </c>
      <c r="O10" s="89">
        <f t="shared" si="2"/>
        <v>0.035545023696682464</v>
      </c>
    </row>
    <row r="11" spans="1:15" ht="36.75" customHeight="1">
      <c r="A11" s="80">
        <v>8</v>
      </c>
      <c r="B11" s="84" t="s">
        <v>83</v>
      </c>
      <c r="C11" s="82" t="s">
        <v>262</v>
      </c>
      <c r="D11" s="83">
        <v>11.5</v>
      </c>
      <c r="E11" s="83">
        <v>14</v>
      </c>
      <c r="F11" s="83">
        <v>23.4</v>
      </c>
      <c r="G11" s="83">
        <v>33.7</v>
      </c>
      <c r="H11" s="83">
        <v>38.7</v>
      </c>
      <c r="I11" s="83">
        <v>37.4</v>
      </c>
      <c r="J11" s="83">
        <v>41.2</v>
      </c>
      <c r="K11" s="83">
        <v>58</v>
      </c>
      <c r="L11" s="83">
        <v>77.6</v>
      </c>
      <c r="M11" s="83">
        <v>87.5</v>
      </c>
      <c r="N11" s="83">
        <v>76.5</v>
      </c>
      <c r="O11" s="83">
        <v>70.1</v>
      </c>
    </row>
    <row r="12" spans="1:15" ht="64.5" customHeight="1">
      <c r="A12" s="80">
        <v>9</v>
      </c>
      <c r="B12" s="84" t="s">
        <v>246</v>
      </c>
      <c r="C12" s="82" t="s">
        <v>88</v>
      </c>
      <c r="D12" s="83">
        <f>D11/D4</f>
        <v>0.7098765432098766</v>
      </c>
      <c r="E12" s="83">
        <f aca="true" t="shared" si="3" ref="E12:O12">E11/E4</f>
        <v>0.8333333333333333</v>
      </c>
      <c r="F12" s="83">
        <f t="shared" si="3"/>
        <v>1.3146067415730336</v>
      </c>
      <c r="G12" s="83">
        <f t="shared" si="3"/>
        <v>1.925714285714286</v>
      </c>
      <c r="H12" s="83">
        <f t="shared" si="3"/>
        <v>2.1500000000000004</v>
      </c>
      <c r="I12" s="83">
        <f t="shared" si="3"/>
        <v>2.032608695652174</v>
      </c>
      <c r="J12" s="83">
        <f t="shared" si="3"/>
        <v>2.239130434782609</v>
      </c>
      <c r="K12" s="83">
        <f t="shared" si="3"/>
        <v>3.0526315789473686</v>
      </c>
      <c r="L12" s="83">
        <f t="shared" si="3"/>
        <v>3.8606965174129346</v>
      </c>
      <c r="M12" s="83">
        <f t="shared" si="3"/>
        <v>4.088785046728972</v>
      </c>
      <c r="N12" s="83">
        <f t="shared" si="3"/>
        <v>3.5747663551401874</v>
      </c>
      <c r="O12" s="83">
        <f t="shared" si="3"/>
        <v>3.322274881516587</v>
      </c>
    </row>
    <row r="13" spans="1:15" ht="30.75" customHeight="1">
      <c r="A13" s="80">
        <v>10</v>
      </c>
      <c r="B13" s="84" t="s">
        <v>84</v>
      </c>
      <c r="C13" s="82" t="s">
        <v>263</v>
      </c>
      <c r="D13" s="83">
        <v>2</v>
      </c>
      <c r="E13" s="83">
        <v>4.7</v>
      </c>
      <c r="F13" s="83">
        <v>10.8</v>
      </c>
      <c r="G13" s="83">
        <v>14.5</v>
      </c>
      <c r="H13" s="83">
        <v>17.2</v>
      </c>
      <c r="I13" s="83">
        <v>17</v>
      </c>
      <c r="J13" s="83">
        <v>13.6</v>
      </c>
      <c r="K13" s="83">
        <v>21.4</v>
      </c>
      <c r="L13" s="83">
        <v>24.2</v>
      </c>
      <c r="M13" s="83">
        <v>42</v>
      </c>
      <c r="N13" s="83">
        <v>37.8</v>
      </c>
      <c r="O13" s="83">
        <v>27.2</v>
      </c>
    </row>
    <row r="14" spans="1:15" ht="61.5" customHeight="1">
      <c r="A14" s="80">
        <v>11</v>
      </c>
      <c r="B14" s="84" t="s">
        <v>247</v>
      </c>
      <c r="C14" s="82" t="s">
        <v>88</v>
      </c>
      <c r="D14" s="83">
        <f>D13/D4</f>
        <v>0.1234567901234568</v>
      </c>
      <c r="E14" s="83">
        <f aca="true" t="shared" si="4" ref="E14:O14">E13/E4</f>
        <v>0.27976190476190477</v>
      </c>
      <c r="F14" s="83">
        <f t="shared" si="4"/>
        <v>0.6067415730337079</v>
      </c>
      <c r="G14" s="83">
        <f t="shared" si="4"/>
        <v>0.8285714285714286</v>
      </c>
      <c r="H14" s="83">
        <f t="shared" si="4"/>
        <v>0.9555555555555555</v>
      </c>
      <c r="I14" s="83">
        <f t="shared" si="4"/>
        <v>0.923913043478261</v>
      </c>
      <c r="J14" s="83">
        <f t="shared" si="4"/>
        <v>0.7391304347826088</v>
      </c>
      <c r="K14" s="83">
        <f t="shared" si="4"/>
        <v>1.1263157894736842</v>
      </c>
      <c r="L14" s="83">
        <f t="shared" si="4"/>
        <v>1.2039800995024874</v>
      </c>
      <c r="M14" s="83">
        <f t="shared" si="4"/>
        <v>1.9626168224299068</v>
      </c>
      <c r="N14" s="83">
        <f t="shared" si="4"/>
        <v>1.766355140186916</v>
      </c>
      <c r="O14" s="83">
        <f t="shared" si="4"/>
        <v>1.2890995260663507</v>
      </c>
    </row>
    <row r="15" spans="1:15" ht="31.5" customHeight="1">
      <c r="A15" s="80">
        <v>12</v>
      </c>
      <c r="B15" s="84" t="s">
        <v>85</v>
      </c>
      <c r="C15" s="82" t="s">
        <v>264</v>
      </c>
      <c r="D15" s="83">
        <v>9.6</v>
      </c>
      <c r="E15" s="83">
        <v>9.8</v>
      </c>
      <c r="F15" s="83">
        <v>12.8</v>
      </c>
      <c r="G15" s="83">
        <v>19.6</v>
      </c>
      <c r="H15" s="83">
        <v>28.2</v>
      </c>
      <c r="I15" s="83">
        <v>20.5</v>
      </c>
      <c r="J15" s="83">
        <v>27.8</v>
      </c>
      <c r="K15" s="83">
        <v>37.5</v>
      </c>
      <c r="L15" s="83">
        <v>53.4</v>
      </c>
      <c r="M15" s="83">
        <v>47</v>
      </c>
      <c r="N15" s="83">
        <v>48</v>
      </c>
      <c r="O15" s="83">
        <v>43</v>
      </c>
    </row>
    <row r="16" spans="1:15" ht="60" customHeight="1">
      <c r="A16" s="80">
        <v>13</v>
      </c>
      <c r="B16" s="84" t="s">
        <v>248</v>
      </c>
      <c r="C16" s="82" t="s">
        <v>88</v>
      </c>
      <c r="D16" s="83">
        <f>D15/D4</f>
        <v>0.5925925925925926</v>
      </c>
      <c r="E16" s="83">
        <f aca="true" t="shared" si="5" ref="E16:O16">E15/E4</f>
        <v>0.5833333333333334</v>
      </c>
      <c r="F16" s="83">
        <f t="shared" si="5"/>
        <v>0.7191011235955056</v>
      </c>
      <c r="G16" s="83">
        <f t="shared" si="5"/>
        <v>1.12</v>
      </c>
      <c r="H16" s="83">
        <f t="shared" si="5"/>
        <v>1.5666666666666667</v>
      </c>
      <c r="I16" s="83">
        <f t="shared" si="5"/>
        <v>1.1141304347826089</v>
      </c>
      <c r="J16" s="83">
        <f t="shared" si="5"/>
        <v>1.5108695652173914</v>
      </c>
      <c r="K16" s="83">
        <f t="shared" si="5"/>
        <v>1.9736842105263157</v>
      </c>
      <c r="L16" s="83">
        <f t="shared" si="5"/>
        <v>2.6567164179104474</v>
      </c>
      <c r="M16" s="83">
        <f t="shared" si="5"/>
        <v>2.196261682242991</v>
      </c>
      <c r="N16" s="83">
        <f t="shared" si="5"/>
        <v>2.2429906542056077</v>
      </c>
      <c r="O16" s="83">
        <f t="shared" si="5"/>
        <v>2.037914691943128</v>
      </c>
    </row>
    <row r="17" spans="1:15" ht="34.5" customHeight="1">
      <c r="A17" s="80">
        <v>14</v>
      </c>
      <c r="B17" s="84" t="s">
        <v>86</v>
      </c>
      <c r="C17" s="82" t="s">
        <v>265</v>
      </c>
      <c r="D17" s="83">
        <v>11.5</v>
      </c>
      <c r="E17" s="83">
        <v>14.1</v>
      </c>
      <c r="F17" s="83">
        <v>23.6</v>
      </c>
      <c r="G17" s="83">
        <v>33.7</v>
      </c>
      <c r="H17" s="83">
        <v>42</v>
      </c>
      <c r="I17" s="83">
        <v>37.5</v>
      </c>
      <c r="J17" s="83">
        <v>41.4</v>
      </c>
      <c r="K17" s="83">
        <v>59</v>
      </c>
      <c r="L17" s="83">
        <v>77.6</v>
      </c>
      <c r="M17" s="83">
        <v>87.5</v>
      </c>
      <c r="N17" s="83">
        <v>76.5</v>
      </c>
      <c r="O17" s="83">
        <v>70.2</v>
      </c>
    </row>
    <row r="18" spans="1:15" ht="49.5" customHeight="1">
      <c r="A18" s="80">
        <v>15</v>
      </c>
      <c r="B18" s="84" t="s">
        <v>119</v>
      </c>
      <c r="C18" s="82" t="s">
        <v>88</v>
      </c>
      <c r="D18" s="83">
        <f>D17/D4</f>
        <v>0.7098765432098766</v>
      </c>
      <c r="E18" s="83">
        <f aca="true" t="shared" si="6" ref="E18:O18">E17/E4</f>
        <v>0.8392857142857142</v>
      </c>
      <c r="F18" s="83">
        <f t="shared" si="6"/>
        <v>1.3258426966292136</v>
      </c>
      <c r="G18" s="83">
        <f t="shared" si="6"/>
        <v>1.925714285714286</v>
      </c>
      <c r="H18" s="83">
        <f t="shared" si="6"/>
        <v>2.3333333333333335</v>
      </c>
      <c r="I18" s="83">
        <f t="shared" si="6"/>
        <v>2.0380434782608696</v>
      </c>
      <c r="J18" s="83">
        <f t="shared" si="6"/>
        <v>2.25</v>
      </c>
      <c r="K18" s="83">
        <f t="shared" si="6"/>
        <v>3.1052631578947367</v>
      </c>
      <c r="L18" s="83">
        <f t="shared" si="6"/>
        <v>3.8606965174129346</v>
      </c>
      <c r="M18" s="83">
        <f t="shared" si="6"/>
        <v>4.088785046728972</v>
      </c>
      <c r="N18" s="83">
        <f t="shared" si="6"/>
        <v>3.5747663551401874</v>
      </c>
      <c r="O18" s="83">
        <f t="shared" si="6"/>
        <v>3.3270142180094786</v>
      </c>
    </row>
    <row r="19" spans="1:15" ht="90" customHeight="1">
      <c r="A19" s="80">
        <v>16</v>
      </c>
      <c r="B19" s="90" t="s">
        <v>249</v>
      </c>
      <c r="C19" s="91" t="s">
        <v>87</v>
      </c>
      <c r="D19" s="92">
        <f>D5+D7+D9+D11+D13+D15+D17</f>
        <v>46.087650000000004</v>
      </c>
      <c r="E19" s="92">
        <f aca="true" t="shared" si="7" ref="E19:O19">E5+E7+E9+E11+E13+E15+E17</f>
        <v>56.71211</v>
      </c>
      <c r="F19" s="92">
        <f t="shared" si="7"/>
        <v>94.24662999999998</v>
      </c>
      <c r="G19" s="92">
        <f t="shared" si="7"/>
        <v>135.23121000000003</v>
      </c>
      <c r="H19" s="92">
        <f t="shared" si="7"/>
        <v>168.12934</v>
      </c>
      <c r="I19" s="92">
        <f t="shared" si="7"/>
        <v>149.88276</v>
      </c>
      <c r="J19" s="92">
        <f t="shared" si="7"/>
        <v>165.48012999999997</v>
      </c>
      <c r="K19" s="92">
        <f t="shared" si="7"/>
        <v>234.85732000000002</v>
      </c>
      <c r="L19" s="92">
        <f t="shared" si="7"/>
        <v>263.73189</v>
      </c>
      <c r="M19" s="92">
        <f t="shared" si="7"/>
        <v>320.3813</v>
      </c>
      <c r="N19" s="92">
        <f t="shared" si="7"/>
        <v>276.50514</v>
      </c>
      <c r="O19" s="92">
        <f t="shared" si="7"/>
        <v>251.95</v>
      </c>
    </row>
    <row r="20" spans="1:15" ht="89.25" customHeight="1">
      <c r="A20" s="80">
        <v>17</v>
      </c>
      <c r="B20" s="90" t="s">
        <v>250</v>
      </c>
      <c r="C20" s="91" t="s">
        <v>88</v>
      </c>
      <c r="D20" s="92">
        <f aca="true" t="shared" si="8" ref="D20:O20">D19/D4</f>
        <v>2.844916666666667</v>
      </c>
      <c r="E20" s="92">
        <f t="shared" si="8"/>
        <v>3.3757208333333333</v>
      </c>
      <c r="F20" s="92">
        <f t="shared" si="8"/>
        <v>5.294754494382021</v>
      </c>
      <c r="G20" s="92">
        <f t="shared" si="8"/>
        <v>7.727497714285716</v>
      </c>
      <c r="H20" s="92">
        <f t="shared" si="8"/>
        <v>9.340518888888889</v>
      </c>
      <c r="I20" s="92">
        <f t="shared" si="8"/>
        <v>8.145802173913044</v>
      </c>
      <c r="J20" s="92">
        <f t="shared" si="8"/>
        <v>8.993485326086956</v>
      </c>
      <c r="K20" s="92">
        <f t="shared" si="8"/>
        <v>12.36091157894737</v>
      </c>
      <c r="L20" s="92">
        <f t="shared" si="8"/>
        <v>13.120989552238806</v>
      </c>
      <c r="M20" s="92">
        <f t="shared" si="8"/>
        <v>14.97108878504673</v>
      </c>
      <c r="N20" s="92">
        <f t="shared" si="8"/>
        <v>12.92080093457944</v>
      </c>
      <c r="O20" s="92">
        <f t="shared" si="8"/>
        <v>11.940758293838861</v>
      </c>
    </row>
    <row r="21" spans="1:15" ht="66" customHeight="1">
      <c r="A21" s="80">
        <v>18</v>
      </c>
      <c r="B21" s="90" t="s">
        <v>135</v>
      </c>
      <c r="C21" s="91" t="s">
        <v>118</v>
      </c>
      <c r="D21" s="120">
        <v>0.09</v>
      </c>
      <c r="E21" s="120">
        <v>0.2</v>
      </c>
      <c r="F21" s="120">
        <v>0.3</v>
      </c>
      <c r="G21" s="120">
        <v>0.3</v>
      </c>
      <c r="H21" s="120">
        <v>0.53</v>
      </c>
      <c r="I21" s="120">
        <v>0.7</v>
      </c>
      <c r="J21" s="120">
        <v>0.6</v>
      </c>
      <c r="K21" s="120">
        <v>1.2</v>
      </c>
      <c r="L21" s="120">
        <v>0.5</v>
      </c>
      <c r="M21" s="120">
        <v>1.1</v>
      </c>
      <c r="N21" s="120">
        <v>0.5</v>
      </c>
      <c r="O21" s="120">
        <v>0.7</v>
      </c>
    </row>
    <row r="22" spans="1:15" ht="140.25" customHeight="1">
      <c r="A22" s="80">
        <v>19</v>
      </c>
      <c r="B22" s="90" t="s">
        <v>266</v>
      </c>
      <c r="C22" s="91" t="s">
        <v>6</v>
      </c>
      <c r="D22" s="119">
        <f>100*D21/D4</f>
        <v>0.5555555555555556</v>
      </c>
      <c r="E22" s="119">
        <f aca="true" t="shared" si="9" ref="E22:O22">100*E21/E4</f>
        <v>1.1904761904761905</v>
      </c>
      <c r="F22" s="119">
        <f t="shared" si="9"/>
        <v>1.6853932584269662</v>
      </c>
      <c r="G22" s="119">
        <f t="shared" si="9"/>
        <v>1.7142857142857142</v>
      </c>
      <c r="H22" s="119">
        <f t="shared" si="9"/>
        <v>2.9444444444444446</v>
      </c>
      <c r="I22" s="119">
        <f t="shared" si="9"/>
        <v>3.804347826086957</v>
      </c>
      <c r="J22" s="119">
        <f t="shared" si="9"/>
        <v>3.2608695652173916</v>
      </c>
      <c r="K22" s="119">
        <f t="shared" si="9"/>
        <v>6.315789473684211</v>
      </c>
      <c r="L22" s="119">
        <f t="shared" si="9"/>
        <v>2.487562189054726</v>
      </c>
      <c r="M22" s="119">
        <f t="shared" si="9"/>
        <v>5.140186915887852</v>
      </c>
      <c r="N22" s="119">
        <f t="shared" si="9"/>
        <v>2.336448598130841</v>
      </c>
      <c r="O22" s="119">
        <f t="shared" si="9"/>
        <v>3.3175355450236963</v>
      </c>
    </row>
    <row r="23" spans="1:15" ht="49.5" customHeight="1">
      <c r="A23" s="80">
        <v>20</v>
      </c>
      <c r="B23" s="84" t="s">
        <v>136</v>
      </c>
      <c r="C23" s="82" t="s">
        <v>87</v>
      </c>
      <c r="D23" s="82" t="s">
        <v>174</v>
      </c>
      <c r="E23" s="82" t="s">
        <v>174</v>
      </c>
      <c r="F23" s="82" t="s">
        <v>174</v>
      </c>
      <c r="G23" s="82" t="s">
        <v>174</v>
      </c>
      <c r="H23" s="82" t="s">
        <v>174</v>
      </c>
      <c r="I23" s="82" t="s">
        <v>174</v>
      </c>
      <c r="J23" s="82" t="s">
        <v>174</v>
      </c>
      <c r="K23" s="82" t="s">
        <v>174</v>
      </c>
      <c r="L23" s="82" t="s">
        <v>174</v>
      </c>
      <c r="M23" s="82" t="s">
        <v>174</v>
      </c>
      <c r="N23" s="82" t="s">
        <v>174</v>
      </c>
      <c r="O23" s="82" t="s">
        <v>174</v>
      </c>
    </row>
    <row r="24" spans="1:15" ht="31.5" customHeight="1">
      <c r="A24" s="79">
        <v>21</v>
      </c>
      <c r="B24" s="93" t="s">
        <v>298</v>
      </c>
      <c r="C24" s="82" t="s">
        <v>300</v>
      </c>
      <c r="D24" s="82" t="s">
        <v>174</v>
      </c>
      <c r="E24" s="82" t="s">
        <v>174</v>
      </c>
      <c r="F24" s="82" t="s">
        <v>174</v>
      </c>
      <c r="G24" s="82" t="s">
        <v>174</v>
      </c>
      <c r="H24" s="82" t="s">
        <v>174</v>
      </c>
      <c r="I24" s="82" t="s">
        <v>174</v>
      </c>
      <c r="J24" s="139">
        <v>73176</v>
      </c>
      <c r="K24" s="139">
        <v>14039</v>
      </c>
      <c r="L24" s="139">
        <v>109340</v>
      </c>
      <c r="M24" s="139">
        <v>332831</v>
      </c>
      <c r="N24" s="139">
        <v>298603</v>
      </c>
      <c r="O24" s="96" t="s">
        <v>174</v>
      </c>
    </row>
    <row r="25" spans="1:15" ht="28.5" customHeight="1">
      <c r="A25" s="79">
        <v>22</v>
      </c>
      <c r="B25" s="93" t="s">
        <v>299</v>
      </c>
      <c r="C25" s="82" t="s">
        <v>300</v>
      </c>
      <c r="D25" s="82" t="s">
        <v>174</v>
      </c>
      <c r="E25" s="82" t="s">
        <v>174</v>
      </c>
      <c r="F25" s="82" t="s">
        <v>174</v>
      </c>
      <c r="G25" s="82" t="s">
        <v>174</v>
      </c>
      <c r="H25" s="82" t="s">
        <v>174</v>
      </c>
      <c r="I25" s="82" t="s">
        <v>174</v>
      </c>
      <c r="J25" s="139">
        <v>2589866</v>
      </c>
      <c r="K25" s="139">
        <v>3497378</v>
      </c>
      <c r="L25" s="139">
        <v>1610733</v>
      </c>
      <c r="M25" s="139">
        <v>3261978</v>
      </c>
      <c r="N25" s="139">
        <v>8368029</v>
      </c>
      <c r="O25" s="96" t="s">
        <v>174</v>
      </c>
    </row>
    <row r="26" spans="1:15" ht="60" customHeight="1">
      <c r="A26" s="80">
        <v>23</v>
      </c>
      <c r="B26" s="84" t="s">
        <v>251</v>
      </c>
      <c r="C26" s="82" t="s">
        <v>87</v>
      </c>
      <c r="D26" s="82" t="s">
        <v>174</v>
      </c>
      <c r="E26" s="82" t="s">
        <v>174</v>
      </c>
      <c r="F26" s="82" t="s">
        <v>174</v>
      </c>
      <c r="G26" s="82" t="s">
        <v>174</v>
      </c>
      <c r="H26" s="82" t="s">
        <v>174</v>
      </c>
      <c r="I26" s="82" t="s">
        <v>174</v>
      </c>
      <c r="J26" s="82" t="s">
        <v>174</v>
      </c>
      <c r="K26" s="82" t="s">
        <v>174</v>
      </c>
      <c r="L26" s="82" t="s">
        <v>174</v>
      </c>
      <c r="M26" s="82" t="s">
        <v>174</v>
      </c>
      <c r="N26" s="82" t="s">
        <v>174</v>
      </c>
      <c r="O26" s="82" t="s">
        <v>174</v>
      </c>
    </row>
    <row r="27" spans="1:15" ht="15">
      <c r="A27" s="80">
        <v>24</v>
      </c>
      <c r="B27" s="254" t="s">
        <v>102</v>
      </c>
      <c r="C27" s="250"/>
      <c r="D27" s="250"/>
      <c r="E27" s="250"/>
      <c r="F27" s="250"/>
      <c r="G27" s="250"/>
      <c r="H27" s="250"/>
      <c r="I27" s="250"/>
      <c r="J27" s="250"/>
      <c r="K27" s="250"/>
      <c r="L27" s="250"/>
      <c r="M27" s="250"/>
      <c r="N27" s="250"/>
      <c r="O27" s="250"/>
    </row>
    <row r="28" spans="1:15" ht="45.75" customHeight="1">
      <c r="A28" s="80">
        <v>25</v>
      </c>
      <c r="B28" s="81" t="s">
        <v>102</v>
      </c>
      <c r="C28" s="82" t="s">
        <v>87</v>
      </c>
      <c r="D28" s="83">
        <v>175.7045</v>
      </c>
      <c r="E28" s="83">
        <v>114.06</v>
      </c>
      <c r="F28" s="83">
        <v>135.0989</v>
      </c>
      <c r="G28" s="83">
        <v>164.2295</v>
      </c>
      <c r="H28" s="83">
        <v>122.6406</v>
      </c>
      <c r="I28" s="83">
        <v>76.84410000000001</v>
      </c>
      <c r="J28" s="83">
        <v>127.01889999999999</v>
      </c>
      <c r="K28" s="83">
        <v>77.852</v>
      </c>
      <c r="L28" s="83">
        <v>73.9177</v>
      </c>
      <c r="M28" s="83">
        <v>125.456</v>
      </c>
      <c r="N28" s="83">
        <v>184.2686</v>
      </c>
      <c r="O28" s="83">
        <v>143.9</v>
      </c>
    </row>
    <row r="29" spans="1:15" ht="108.75" customHeight="1">
      <c r="A29" s="80">
        <v>26</v>
      </c>
      <c r="B29" s="81" t="s">
        <v>306</v>
      </c>
      <c r="C29" s="82" t="s">
        <v>88</v>
      </c>
      <c r="D29" s="83">
        <f aca="true" t="shared" si="10" ref="D29:O29">D28/D4</f>
        <v>10.845956790123457</v>
      </c>
      <c r="E29" s="83">
        <f t="shared" si="10"/>
        <v>6.789285714285714</v>
      </c>
      <c r="F29" s="83">
        <f t="shared" si="10"/>
        <v>7.589825842696628</v>
      </c>
      <c r="G29" s="83">
        <f t="shared" si="10"/>
        <v>9.384542857142858</v>
      </c>
      <c r="H29" s="83">
        <f t="shared" si="10"/>
        <v>6.813366666666667</v>
      </c>
      <c r="I29" s="83">
        <f t="shared" si="10"/>
        <v>4.176309782608697</v>
      </c>
      <c r="J29" s="83">
        <f t="shared" si="10"/>
        <v>6.903201086956521</v>
      </c>
      <c r="K29" s="83">
        <f t="shared" si="10"/>
        <v>4.097473684210526</v>
      </c>
      <c r="L29" s="83">
        <f t="shared" si="10"/>
        <v>3.6774975124378106</v>
      </c>
      <c r="M29" s="83">
        <f t="shared" si="10"/>
        <v>5.862429906542056</v>
      </c>
      <c r="N29" s="83">
        <f t="shared" si="10"/>
        <v>8.610682242990654</v>
      </c>
      <c r="O29" s="83">
        <f t="shared" si="10"/>
        <v>6.819905213270142</v>
      </c>
    </row>
    <row r="30" spans="1:15" ht="64.5" customHeight="1">
      <c r="A30" s="80">
        <v>27</v>
      </c>
      <c r="B30" s="94" t="s">
        <v>140</v>
      </c>
      <c r="C30" s="82" t="s">
        <v>118</v>
      </c>
      <c r="D30" s="89">
        <v>0.0060463999999999995</v>
      </c>
      <c r="E30" s="89">
        <v>0.0083905</v>
      </c>
      <c r="F30" s="89">
        <v>0.0117719</v>
      </c>
      <c r="G30" s="89">
        <v>0.0088651</v>
      </c>
      <c r="H30" s="89">
        <v>0.0079445</v>
      </c>
      <c r="I30" s="89">
        <v>0.0062011</v>
      </c>
      <c r="J30" s="89">
        <v>0.0452182</v>
      </c>
      <c r="K30" s="89">
        <v>0.0162082</v>
      </c>
      <c r="L30" s="89">
        <v>0.020953799999999998</v>
      </c>
      <c r="M30" s="89">
        <v>0.016847</v>
      </c>
      <c r="N30" s="89">
        <v>0.037210400000000005</v>
      </c>
      <c r="O30" s="89">
        <v>0.029</v>
      </c>
    </row>
    <row r="31" spans="1:15" ht="134.25" customHeight="1">
      <c r="A31" s="80">
        <v>28</v>
      </c>
      <c r="B31" s="81" t="s">
        <v>307</v>
      </c>
      <c r="C31" s="82" t="s">
        <v>6</v>
      </c>
      <c r="D31" s="85">
        <f aca="true" t="shared" si="11" ref="D31:O31">100*D30/D4</f>
        <v>0.03732345679012346</v>
      </c>
      <c r="E31" s="85">
        <f t="shared" si="11"/>
        <v>0.04994345238095238</v>
      </c>
      <c r="F31" s="85">
        <f t="shared" si="11"/>
        <v>0.06613426966292134</v>
      </c>
      <c r="G31" s="85">
        <f t="shared" si="11"/>
        <v>0.05065771428571429</v>
      </c>
      <c r="H31" s="85">
        <f t="shared" si="11"/>
        <v>0.04413611111111111</v>
      </c>
      <c r="I31" s="85">
        <f t="shared" si="11"/>
        <v>0.033701630434782616</v>
      </c>
      <c r="J31" s="85">
        <f t="shared" si="11"/>
        <v>0.24575108695652176</v>
      </c>
      <c r="K31" s="85">
        <f t="shared" si="11"/>
        <v>0.08530631578947367</v>
      </c>
      <c r="L31" s="85">
        <f t="shared" si="11"/>
        <v>0.10424776119402984</v>
      </c>
      <c r="M31" s="85">
        <f t="shared" si="11"/>
        <v>0.07872429906542057</v>
      </c>
      <c r="N31" s="85">
        <f t="shared" si="11"/>
        <v>0.17388037383177574</v>
      </c>
      <c r="O31" s="85">
        <f t="shared" si="11"/>
        <v>0.13744075829383887</v>
      </c>
    </row>
    <row r="32" spans="1:15" ht="15">
      <c r="A32" s="80">
        <v>29</v>
      </c>
      <c r="B32" s="250" t="s">
        <v>267</v>
      </c>
      <c r="C32" s="250"/>
      <c r="D32" s="250"/>
      <c r="E32" s="250"/>
      <c r="F32" s="250"/>
      <c r="G32" s="250"/>
      <c r="H32" s="250"/>
      <c r="I32" s="250"/>
      <c r="J32" s="250"/>
      <c r="K32" s="250"/>
      <c r="L32" s="250"/>
      <c r="M32" s="250"/>
      <c r="N32" s="250"/>
      <c r="O32" s="250"/>
    </row>
    <row r="33" spans="1:15" ht="33" customHeight="1">
      <c r="A33" s="80">
        <v>30</v>
      </c>
      <c r="B33" s="81" t="s">
        <v>138</v>
      </c>
      <c r="C33" s="82" t="s">
        <v>118</v>
      </c>
      <c r="D33" s="85">
        <v>8.6</v>
      </c>
      <c r="E33" s="85">
        <v>8.6</v>
      </c>
      <c r="F33" s="85">
        <v>8.6</v>
      </c>
      <c r="G33" s="85">
        <v>8</v>
      </c>
      <c r="H33" s="85">
        <v>8.5</v>
      </c>
      <c r="I33" s="85">
        <v>9.44</v>
      </c>
      <c r="J33" s="85">
        <v>9.7</v>
      </c>
      <c r="K33" s="85">
        <v>9.97</v>
      </c>
      <c r="L33" s="85">
        <v>10.58</v>
      </c>
      <c r="M33" s="85">
        <v>11.2</v>
      </c>
      <c r="N33" s="85">
        <v>10.7</v>
      </c>
      <c r="O33" s="85">
        <v>10.7</v>
      </c>
    </row>
    <row r="34" spans="1:15" ht="46.5" customHeight="1">
      <c r="A34" s="80">
        <v>31</v>
      </c>
      <c r="B34" s="84" t="s">
        <v>252</v>
      </c>
      <c r="C34" s="82" t="s">
        <v>137</v>
      </c>
      <c r="D34" s="85">
        <v>0.06</v>
      </c>
      <c r="E34" s="85">
        <v>0.18</v>
      </c>
      <c r="F34" s="85">
        <v>0.29</v>
      </c>
      <c r="G34" s="85">
        <v>0.29</v>
      </c>
      <c r="H34" s="85">
        <v>0.5</v>
      </c>
      <c r="I34" s="85">
        <v>0.6</v>
      </c>
      <c r="J34" s="85">
        <v>0.58</v>
      </c>
      <c r="K34" s="85">
        <v>1.1</v>
      </c>
      <c r="L34" s="85">
        <v>0.48</v>
      </c>
      <c r="M34" s="85">
        <v>1</v>
      </c>
      <c r="N34" s="85">
        <v>0.4</v>
      </c>
      <c r="O34" s="85">
        <v>0.6</v>
      </c>
    </row>
    <row r="35" spans="1:15" ht="110.25" customHeight="1">
      <c r="A35" s="80">
        <v>32</v>
      </c>
      <c r="B35" s="95" t="s">
        <v>308</v>
      </c>
      <c r="C35" s="82" t="s">
        <v>6</v>
      </c>
      <c r="D35" s="85">
        <f>100*D34/D33</f>
        <v>0.6976744186046512</v>
      </c>
      <c r="E35" s="85">
        <f aca="true" t="shared" si="12" ref="E35:O35">100*E34/E33</f>
        <v>2.0930232558139537</v>
      </c>
      <c r="F35" s="85">
        <f t="shared" si="12"/>
        <v>3.3720930232558137</v>
      </c>
      <c r="G35" s="85">
        <f t="shared" si="12"/>
        <v>3.6249999999999996</v>
      </c>
      <c r="H35" s="85">
        <f t="shared" si="12"/>
        <v>5.882352941176471</v>
      </c>
      <c r="I35" s="85">
        <f t="shared" si="12"/>
        <v>6.3559322033898304</v>
      </c>
      <c r="J35" s="85">
        <f t="shared" si="12"/>
        <v>5.979381443298969</v>
      </c>
      <c r="K35" s="85">
        <f t="shared" si="12"/>
        <v>11.033099297893681</v>
      </c>
      <c r="L35" s="85">
        <f t="shared" si="12"/>
        <v>4.536862003780718</v>
      </c>
      <c r="M35" s="85">
        <f t="shared" si="12"/>
        <v>8.928571428571429</v>
      </c>
      <c r="N35" s="85">
        <f t="shared" si="12"/>
        <v>3.738317757009346</v>
      </c>
      <c r="O35" s="85">
        <f t="shared" si="12"/>
        <v>5.607476635514019</v>
      </c>
    </row>
    <row r="36" spans="1:15" ht="34.5" customHeight="1">
      <c r="A36" s="80">
        <v>33</v>
      </c>
      <c r="B36" s="81" t="s">
        <v>139</v>
      </c>
      <c r="C36" s="82" t="s">
        <v>87</v>
      </c>
      <c r="D36" s="85">
        <v>7.95</v>
      </c>
      <c r="E36" s="85">
        <v>11.66</v>
      </c>
      <c r="F36" s="85">
        <v>20.9</v>
      </c>
      <c r="G36" s="85">
        <v>29.4</v>
      </c>
      <c r="H36" s="85">
        <v>36</v>
      </c>
      <c r="I36" s="85">
        <v>34.4</v>
      </c>
      <c r="J36" s="85">
        <v>38.66</v>
      </c>
      <c r="K36" s="85">
        <v>54.76</v>
      </c>
      <c r="L36" s="85">
        <v>27.93</v>
      </c>
      <c r="M36" s="85">
        <v>53</v>
      </c>
      <c r="N36" s="85">
        <v>30.7</v>
      </c>
      <c r="O36" s="85">
        <v>32.9</v>
      </c>
    </row>
    <row r="37" spans="1:15" ht="95.25" customHeight="1">
      <c r="A37" s="80">
        <v>34</v>
      </c>
      <c r="B37" s="84" t="s">
        <v>309</v>
      </c>
      <c r="C37" s="82" t="s">
        <v>88</v>
      </c>
      <c r="D37" s="85">
        <f>D36/D33</f>
        <v>0.9244186046511629</v>
      </c>
      <c r="E37" s="85">
        <f aca="true" t="shared" si="13" ref="E37:O37">E36/E33</f>
        <v>1.3558139534883722</v>
      </c>
      <c r="F37" s="85">
        <f t="shared" si="13"/>
        <v>2.4302325581395348</v>
      </c>
      <c r="G37" s="85">
        <f t="shared" si="13"/>
        <v>3.675</v>
      </c>
      <c r="H37" s="85">
        <f t="shared" si="13"/>
        <v>4.235294117647059</v>
      </c>
      <c r="I37" s="85">
        <f t="shared" si="13"/>
        <v>3.6440677966101696</v>
      </c>
      <c r="J37" s="85">
        <f t="shared" si="13"/>
        <v>3.9855670103092784</v>
      </c>
      <c r="K37" s="85">
        <f t="shared" si="13"/>
        <v>5.49247743229689</v>
      </c>
      <c r="L37" s="85">
        <f t="shared" si="13"/>
        <v>2.6398865784499055</v>
      </c>
      <c r="M37" s="85">
        <f t="shared" si="13"/>
        <v>4.732142857142858</v>
      </c>
      <c r="N37" s="85">
        <f t="shared" si="13"/>
        <v>2.869158878504673</v>
      </c>
      <c r="O37" s="85">
        <f t="shared" si="13"/>
        <v>3.074766355140187</v>
      </c>
    </row>
    <row r="38" spans="1:15" ht="15">
      <c r="A38" s="80">
        <v>35</v>
      </c>
      <c r="B38" s="250" t="s">
        <v>268</v>
      </c>
      <c r="C38" s="250"/>
      <c r="D38" s="250"/>
      <c r="E38" s="250"/>
      <c r="F38" s="250"/>
      <c r="G38" s="250"/>
      <c r="H38" s="250"/>
      <c r="I38" s="250"/>
      <c r="J38" s="250"/>
      <c r="K38" s="250"/>
      <c r="L38" s="250"/>
      <c r="M38" s="250"/>
      <c r="N38" s="250"/>
      <c r="O38" s="250"/>
    </row>
    <row r="39" spans="1:15" ht="35.25" customHeight="1">
      <c r="A39" s="80">
        <v>36</v>
      </c>
      <c r="B39" s="81" t="s">
        <v>138</v>
      </c>
      <c r="C39" s="82" t="s">
        <v>118</v>
      </c>
      <c r="D39" s="85">
        <v>0.14</v>
      </c>
      <c r="E39" s="85">
        <v>0.14</v>
      </c>
      <c r="F39" s="85">
        <v>0.12</v>
      </c>
      <c r="G39" s="85">
        <v>0.22</v>
      </c>
      <c r="H39" s="85">
        <v>0.23</v>
      </c>
      <c r="I39" s="85">
        <v>0.27</v>
      </c>
      <c r="J39" s="85">
        <v>0.36</v>
      </c>
      <c r="K39" s="85">
        <v>0.35</v>
      </c>
      <c r="L39" s="85">
        <v>0.43</v>
      </c>
      <c r="M39" s="85">
        <v>3.3</v>
      </c>
      <c r="N39" s="85">
        <v>3.1</v>
      </c>
      <c r="O39" s="85" t="s">
        <v>174</v>
      </c>
    </row>
    <row r="40" spans="1:15" ht="44.25" customHeight="1">
      <c r="A40" s="80">
        <v>37</v>
      </c>
      <c r="B40" s="84" t="s">
        <v>252</v>
      </c>
      <c r="C40" s="82" t="s">
        <v>137</v>
      </c>
      <c r="D40" s="85">
        <v>0.01</v>
      </c>
      <c r="E40" s="85">
        <v>0.02</v>
      </c>
      <c r="F40" s="85">
        <v>0.02</v>
      </c>
      <c r="G40" s="85">
        <v>0.02</v>
      </c>
      <c r="H40" s="85">
        <v>0.02</v>
      </c>
      <c r="I40" s="85">
        <v>0.03</v>
      </c>
      <c r="J40" s="85">
        <v>0.02</v>
      </c>
      <c r="K40" s="85">
        <v>0.03</v>
      </c>
      <c r="L40" s="85">
        <v>0.02</v>
      </c>
      <c r="M40" s="85">
        <v>0.03</v>
      </c>
      <c r="N40" s="85">
        <v>0.01</v>
      </c>
      <c r="O40" s="85">
        <v>0.02</v>
      </c>
    </row>
    <row r="41" spans="1:15" ht="110.25" customHeight="1">
      <c r="A41" s="80">
        <v>38</v>
      </c>
      <c r="B41" s="95" t="s">
        <v>310</v>
      </c>
      <c r="C41" s="82" t="s">
        <v>6</v>
      </c>
      <c r="D41" s="85">
        <f>100*D40/D39</f>
        <v>7.142857142857142</v>
      </c>
      <c r="E41" s="85">
        <f aca="true" t="shared" si="14" ref="E41:N41">100*E40/E39</f>
        <v>14.285714285714285</v>
      </c>
      <c r="F41" s="85">
        <f t="shared" si="14"/>
        <v>16.666666666666668</v>
      </c>
      <c r="G41" s="85">
        <f t="shared" si="14"/>
        <v>9.090909090909092</v>
      </c>
      <c r="H41" s="85">
        <f t="shared" si="14"/>
        <v>8.695652173913043</v>
      </c>
      <c r="I41" s="85">
        <f t="shared" si="14"/>
        <v>11.11111111111111</v>
      </c>
      <c r="J41" s="85">
        <f t="shared" si="14"/>
        <v>5.555555555555555</v>
      </c>
      <c r="K41" s="85">
        <f t="shared" si="14"/>
        <v>8.571428571428571</v>
      </c>
      <c r="L41" s="85">
        <f t="shared" si="14"/>
        <v>4.651162790697675</v>
      </c>
      <c r="M41" s="85">
        <f t="shared" si="14"/>
        <v>0.9090909090909092</v>
      </c>
      <c r="N41" s="85">
        <f t="shared" si="14"/>
        <v>0.3225806451612903</v>
      </c>
      <c r="O41" s="85" t="s">
        <v>174</v>
      </c>
    </row>
    <row r="42" spans="1:15" ht="33.75" customHeight="1">
      <c r="A42" s="80">
        <v>39</v>
      </c>
      <c r="B42" s="81" t="s">
        <v>139</v>
      </c>
      <c r="C42" s="82" t="s">
        <v>87</v>
      </c>
      <c r="D42" s="85">
        <v>2.68</v>
      </c>
      <c r="E42" s="85">
        <v>1.97</v>
      </c>
      <c r="F42" s="85">
        <v>1.9</v>
      </c>
      <c r="G42" s="85">
        <v>2.3</v>
      </c>
      <c r="H42" s="85">
        <v>1.9</v>
      </c>
      <c r="I42" s="85">
        <v>2.13</v>
      </c>
      <c r="J42" s="85">
        <v>1.52</v>
      </c>
      <c r="K42" s="85">
        <v>2.28</v>
      </c>
      <c r="L42" s="85">
        <v>1.57</v>
      </c>
      <c r="M42" s="85">
        <v>1.38</v>
      </c>
      <c r="N42" s="85">
        <v>0.9</v>
      </c>
      <c r="O42" s="85">
        <v>2.3</v>
      </c>
    </row>
    <row r="43" spans="1:15" ht="92.25" customHeight="1">
      <c r="A43" s="80">
        <v>40</v>
      </c>
      <c r="B43" s="84" t="s">
        <v>311</v>
      </c>
      <c r="C43" s="82" t="s">
        <v>88</v>
      </c>
      <c r="D43" s="85">
        <f>D42/D39</f>
        <v>19.142857142857142</v>
      </c>
      <c r="E43" s="85">
        <f aca="true" t="shared" si="15" ref="E43:N43">E42/E39</f>
        <v>14.07142857142857</v>
      </c>
      <c r="F43" s="85">
        <f t="shared" si="15"/>
        <v>15.833333333333334</v>
      </c>
      <c r="G43" s="85">
        <f t="shared" si="15"/>
        <v>10.454545454545453</v>
      </c>
      <c r="H43" s="85">
        <f t="shared" si="15"/>
        <v>8.26086956521739</v>
      </c>
      <c r="I43" s="85">
        <f t="shared" si="15"/>
        <v>7.888888888888888</v>
      </c>
      <c r="J43" s="85">
        <f t="shared" si="15"/>
        <v>4.222222222222222</v>
      </c>
      <c r="K43" s="85">
        <f t="shared" si="15"/>
        <v>6.514285714285714</v>
      </c>
      <c r="L43" s="85">
        <f t="shared" si="15"/>
        <v>3.6511627906976747</v>
      </c>
      <c r="M43" s="85">
        <f t="shared" si="15"/>
        <v>0.41818181818181815</v>
      </c>
      <c r="N43" s="85">
        <f t="shared" si="15"/>
        <v>0.2903225806451613</v>
      </c>
      <c r="O43" s="85" t="s">
        <v>174</v>
      </c>
    </row>
    <row r="44" spans="1:15" ht="15">
      <c r="A44" s="80">
        <v>41</v>
      </c>
      <c r="B44" s="250" t="s">
        <v>269</v>
      </c>
      <c r="C44" s="250"/>
      <c r="D44" s="250"/>
      <c r="E44" s="250"/>
      <c r="F44" s="250"/>
      <c r="G44" s="250"/>
      <c r="H44" s="250"/>
      <c r="I44" s="250"/>
      <c r="J44" s="250"/>
      <c r="K44" s="250"/>
      <c r="L44" s="250"/>
      <c r="M44" s="250"/>
      <c r="N44" s="250"/>
      <c r="O44" s="250"/>
    </row>
    <row r="45" spans="1:15" ht="31.5" customHeight="1">
      <c r="A45" s="80">
        <v>42</v>
      </c>
      <c r="B45" s="81" t="s">
        <v>138</v>
      </c>
      <c r="C45" s="82" t="s">
        <v>118</v>
      </c>
      <c r="D45" s="85">
        <v>8.6</v>
      </c>
      <c r="E45" s="85">
        <v>8.6</v>
      </c>
      <c r="F45" s="85">
        <v>8.6</v>
      </c>
      <c r="G45" s="85">
        <v>8</v>
      </c>
      <c r="H45" s="85">
        <v>8.5</v>
      </c>
      <c r="I45" s="85">
        <v>9.44</v>
      </c>
      <c r="J45" s="85">
        <v>9.7</v>
      </c>
      <c r="K45" s="85">
        <v>9.97</v>
      </c>
      <c r="L45" s="85">
        <v>10.58</v>
      </c>
      <c r="M45" s="85">
        <v>11.2</v>
      </c>
      <c r="N45" s="85">
        <v>10.7</v>
      </c>
      <c r="O45" s="85">
        <v>10.7</v>
      </c>
    </row>
    <row r="46" spans="1:15" ht="51" customHeight="1">
      <c r="A46" s="80">
        <v>43</v>
      </c>
      <c r="B46" s="84" t="s">
        <v>252</v>
      </c>
      <c r="C46" s="82" t="s">
        <v>137</v>
      </c>
      <c r="D46" s="85">
        <v>0.003</v>
      </c>
      <c r="E46" s="85">
        <v>0.005</v>
      </c>
      <c r="F46" s="85">
        <v>0.008</v>
      </c>
      <c r="G46" s="85">
        <v>0.0059</v>
      </c>
      <c r="H46" s="85">
        <v>0.004</v>
      </c>
      <c r="I46" s="85">
        <v>0.003</v>
      </c>
      <c r="J46" s="85">
        <v>0.042</v>
      </c>
      <c r="K46" s="85">
        <v>0.015</v>
      </c>
      <c r="L46" s="85">
        <v>0.019</v>
      </c>
      <c r="M46" s="85">
        <v>0.02</v>
      </c>
      <c r="N46" s="85">
        <v>0.021</v>
      </c>
      <c r="O46" s="85">
        <v>0.021</v>
      </c>
    </row>
    <row r="47" spans="1:15" ht="105.75" customHeight="1">
      <c r="A47" s="80">
        <v>44</v>
      </c>
      <c r="B47" s="95" t="s">
        <v>312</v>
      </c>
      <c r="C47" s="82" t="s">
        <v>6</v>
      </c>
      <c r="D47" s="85">
        <f>100*D46/D45</f>
        <v>0.03488372093023256</v>
      </c>
      <c r="E47" s="85">
        <f aca="true" t="shared" si="16" ref="E47:O47">100*E46/E45</f>
        <v>0.05813953488372093</v>
      </c>
      <c r="F47" s="85">
        <f t="shared" si="16"/>
        <v>0.0930232558139535</v>
      </c>
      <c r="G47" s="85">
        <f t="shared" si="16"/>
        <v>0.07375</v>
      </c>
      <c r="H47" s="85">
        <f t="shared" si="16"/>
        <v>0.047058823529411764</v>
      </c>
      <c r="I47" s="85">
        <f t="shared" si="16"/>
        <v>0.03177966101694915</v>
      </c>
      <c r="J47" s="85">
        <f t="shared" si="16"/>
        <v>0.43298969072164956</v>
      </c>
      <c r="K47" s="85">
        <f t="shared" si="16"/>
        <v>0.15045135406218654</v>
      </c>
      <c r="L47" s="85">
        <f t="shared" si="16"/>
        <v>0.17958412098298676</v>
      </c>
      <c r="M47" s="85">
        <f t="shared" si="16"/>
        <v>0.17857142857142858</v>
      </c>
      <c r="N47" s="85">
        <f t="shared" si="16"/>
        <v>0.19626168224299068</v>
      </c>
      <c r="O47" s="85">
        <f t="shared" si="16"/>
        <v>0.19626168224299068</v>
      </c>
    </row>
    <row r="48" spans="1:15" ht="35.25" customHeight="1">
      <c r="A48" s="80">
        <v>45</v>
      </c>
      <c r="B48" s="81" t="s">
        <v>139</v>
      </c>
      <c r="C48" s="82" t="s">
        <v>87</v>
      </c>
      <c r="D48" s="85">
        <v>89.4</v>
      </c>
      <c r="E48" s="85">
        <v>66.77</v>
      </c>
      <c r="F48" s="85">
        <v>67.87</v>
      </c>
      <c r="G48" s="85">
        <v>98.6</v>
      </c>
      <c r="H48" s="85">
        <v>40.18</v>
      </c>
      <c r="I48" s="85">
        <v>21.9</v>
      </c>
      <c r="J48" s="85">
        <v>80.7</v>
      </c>
      <c r="K48" s="85">
        <v>67.36</v>
      </c>
      <c r="L48" s="85">
        <v>37.29</v>
      </c>
      <c r="M48" s="85">
        <v>98.58</v>
      </c>
      <c r="N48" s="85">
        <v>141.2</v>
      </c>
      <c r="O48" s="85">
        <v>117.4</v>
      </c>
    </row>
    <row r="49" spans="1:15" ht="95.25" customHeight="1">
      <c r="A49" s="80">
        <v>46</v>
      </c>
      <c r="B49" s="84" t="s">
        <v>313</v>
      </c>
      <c r="C49" s="82" t="s">
        <v>88</v>
      </c>
      <c r="D49" s="85">
        <f>D48/D45</f>
        <v>10.395348837209303</v>
      </c>
      <c r="E49" s="85">
        <f aca="true" t="shared" si="17" ref="E49:O49">E48/E45</f>
        <v>7.763953488372093</v>
      </c>
      <c r="F49" s="85">
        <f t="shared" si="17"/>
        <v>7.89186046511628</v>
      </c>
      <c r="G49" s="85">
        <f t="shared" si="17"/>
        <v>12.325</v>
      </c>
      <c r="H49" s="85">
        <f t="shared" si="17"/>
        <v>4.727058823529411</v>
      </c>
      <c r="I49" s="85">
        <f t="shared" si="17"/>
        <v>2.319915254237288</v>
      </c>
      <c r="J49" s="85">
        <f t="shared" si="17"/>
        <v>8.31958762886598</v>
      </c>
      <c r="K49" s="85">
        <f t="shared" si="17"/>
        <v>6.756268806419257</v>
      </c>
      <c r="L49" s="85">
        <f t="shared" si="17"/>
        <v>3.5245746691871456</v>
      </c>
      <c r="M49" s="85">
        <f t="shared" si="17"/>
        <v>8.801785714285714</v>
      </c>
      <c r="N49" s="85">
        <f t="shared" si="17"/>
        <v>13.19626168224299</v>
      </c>
      <c r="O49" s="85">
        <f t="shared" si="17"/>
        <v>10.971962616822431</v>
      </c>
    </row>
    <row r="50" spans="1:15" ht="15">
      <c r="A50" s="80">
        <v>47</v>
      </c>
      <c r="B50" s="250" t="s">
        <v>270</v>
      </c>
      <c r="C50" s="250"/>
      <c r="D50" s="250"/>
      <c r="E50" s="250"/>
      <c r="F50" s="250"/>
      <c r="G50" s="250"/>
      <c r="H50" s="250"/>
      <c r="I50" s="250"/>
      <c r="J50" s="250"/>
      <c r="K50" s="250"/>
      <c r="L50" s="250"/>
      <c r="M50" s="250"/>
      <c r="N50" s="250"/>
      <c r="O50" s="250"/>
    </row>
    <row r="51" spans="1:15" ht="33.75" customHeight="1">
      <c r="A51" s="80">
        <v>48</v>
      </c>
      <c r="B51" s="81" t="s">
        <v>138</v>
      </c>
      <c r="C51" s="82" t="s">
        <v>118</v>
      </c>
      <c r="D51" s="85">
        <v>0.14</v>
      </c>
      <c r="E51" s="85">
        <v>0.14</v>
      </c>
      <c r="F51" s="85">
        <v>0.12</v>
      </c>
      <c r="G51" s="85">
        <v>0.22</v>
      </c>
      <c r="H51" s="85">
        <v>0.23</v>
      </c>
      <c r="I51" s="85">
        <v>0.27</v>
      </c>
      <c r="J51" s="85">
        <v>0.36</v>
      </c>
      <c r="K51" s="85">
        <v>0.35</v>
      </c>
      <c r="L51" s="85">
        <v>0.43</v>
      </c>
      <c r="M51" s="85">
        <v>3.3</v>
      </c>
      <c r="N51" s="85">
        <v>3.1</v>
      </c>
      <c r="O51" s="85" t="s">
        <v>174</v>
      </c>
    </row>
    <row r="52" spans="1:15" ht="45.75" customHeight="1">
      <c r="A52" s="80">
        <v>49</v>
      </c>
      <c r="B52" s="84" t="s">
        <v>252</v>
      </c>
      <c r="C52" s="82" t="s">
        <v>137</v>
      </c>
      <c r="D52" s="88">
        <v>0.001</v>
      </c>
      <c r="E52" s="88">
        <v>0.001</v>
      </c>
      <c r="F52" s="88">
        <v>0.0007</v>
      </c>
      <c r="G52" s="88">
        <v>0.008</v>
      </c>
      <c r="H52" s="88">
        <v>0.001</v>
      </c>
      <c r="I52" s="88">
        <v>0.001</v>
      </c>
      <c r="J52" s="88">
        <v>0.001</v>
      </c>
      <c r="K52" s="88">
        <v>0.0001</v>
      </c>
      <c r="L52" s="88" t="s">
        <v>174</v>
      </c>
      <c r="M52" s="88">
        <v>0.002</v>
      </c>
      <c r="N52" s="88">
        <v>0.003</v>
      </c>
      <c r="O52" s="85" t="s">
        <v>174</v>
      </c>
    </row>
    <row r="53" spans="1:15" ht="106.5" customHeight="1">
      <c r="A53" s="80">
        <v>50</v>
      </c>
      <c r="B53" s="95" t="s">
        <v>314</v>
      </c>
      <c r="C53" s="82" t="s">
        <v>6</v>
      </c>
      <c r="D53" s="85">
        <f>100*D52/D51</f>
        <v>0.7142857142857143</v>
      </c>
      <c r="E53" s="85">
        <f aca="true" t="shared" si="18" ref="E53:N53">100*E52/E51</f>
        <v>0.7142857142857143</v>
      </c>
      <c r="F53" s="85">
        <f t="shared" si="18"/>
        <v>0.5833333333333333</v>
      </c>
      <c r="G53" s="85">
        <f t="shared" si="18"/>
        <v>3.6363636363636367</v>
      </c>
      <c r="H53" s="85">
        <f t="shared" si="18"/>
        <v>0.43478260869565216</v>
      </c>
      <c r="I53" s="85">
        <f t="shared" si="18"/>
        <v>0.37037037037037035</v>
      </c>
      <c r="J53" s="85">
        <f t="shared" si="18"/>
        <v>0.2777777777777778</v>
      </c>
      <c r="K53" s="85">
        <f t="shared" si="18"/>
        <v>0.028571428571428574</v>
      </c>
      <c r="L53" s="85" t="s">
        <v>174</v>
      </c>
      <c r="M53" s="85">
        <f t="shared" si="18"/>
        <v>0.060606060606060615</v>
      </c>
      <c r="N53" s="85">
        <f t="shared" si="18"/>
        <v>0.0967741935483871</v>
      </c>
      <c r="O53" s="85" t="s">
        <v>174</v>
      </c>
    </row>
    <row r="54" spans="1:15" ht="30.75" customHeight="1">
      <c r="A54" s="80">
        <v>51</v>
      </c>
      <c r="B54" s="81" t="s">
        <v>139</v>
      </c>
      <c r="C54" s="82" t="s">
        <v>87</v>
      </c>
      <c r="D54" s="85">
        <v>13</v>
      </c>
      <c r="E54" s="85">
        <v>11.11</v>
      </c>
      <c r="F54" s="85">
        <v>10.9</v>
      </c>
      <c r="G54" s="85">
        <v>15</v>
      </c>
      <c r="H54" s="85">
        <v>11.7</v>
      </c>
      <c r="I54" s="85">
        <v>14.6</v>
      </c>
      <c r="J54" s="85">
        <v>13.7</v>
      </c>
      <c r="K54" s="85">
        <v>6.5</v>
      </c>
      <c r="L54" s="85" t="s">
        <v>174</v>
      </c>
      <c r="M54" s="85">
        <v>10.94</v>
      </c>
      <c r="N54" s="85">
        <v>8.1</v>
      </c>
      <c r="O54" s="85">
        <v>5.7</v>
      </c>
    </row>
    <row r="55" spans="1:15" ht="90" customHeight="1">
      <c r="A55" s="80">
        <v>52</v>
      </c>
      <c r="B55" s="84" t="s">
        <v>315</v>
      </c>
      <c r="C55" s="82" t="s">
        <v>88</v>
      </c>
      <c r="D55" s="83">
        <f>D54/D51</f>
        <v>92.85714285714285</v>
      </c>
      <c r="E55" s="83">
        <f aca="true" t="shared" si="19" ref="E55:N55">E54/E51</f>
        <v>79.35714285714285</v>
      </c>
      <c r="F55" s="83">
        <f t="shared" si="19"/>
        <v>90.83333333333334</v>
      </c>
      <c r="G55" s="83">
        <f t="shared" si="19"/>
        <v>68.18181818181819</v>
      </c>
      <c r="H55" s="83">
        <f t="shared" si="19"/>
        <v>50.8695652173913</v>
      </c>
      <c r="I55" s="83">
        <f t="shared" si="19"/>
        <v>54.07407407407407</v>
      </c>
      <c r="J55" s="83">
        <f t="shared" si="19"/>
        <v>38.05555555555556</v>
      </c>
      <c r="K55" s="83">
        <f t="shared" si="19"/>
        <v>18.571428571428573</v>
      </c>
      <c r="L55" s="83" t="s">
        <v>174</v>
      </c>
      <c r="M55" s="83">
        <f t="shared" si="19"/>
        <v>3.315151515151515</v>
      </c>
      <c r="N55" s="83">
        <f t="shared" si="19"/>
        <v>2.6129032258064515</v>
      </c>
      <c r="O55" s="83" t="s">
        <v>174</v>
      </c>
    </row>
    <row r="56" ht="15">
      <c r="B56" s="143" t="s">
        <v>316</v>
      </c>
    </row>
    <row r="57" ht="15">
      <c r="B57" t="s">
        <v>317</v>
      </c>
    </row>
    <row r="58" ht="15">
      <c r="B58" t="s">
        <v>318</v>
      </c>
    </row>
    <row r="59" ht="15">
      <c r="B59" t="s">
        <v>319</v>
      </c>
    </row>
    <row r="60" ht="15">
      <c r="B60" t="s">
        <v>320</v>
      </c>
    </row>
  </sheetData>
  <sheetProtection/>
  <mergeCells count="7">
    <mergeCell ref="B50:O50"/>
    <mergeCell ref="B1:O1"/>
    <mergeCell ref="B3:O3"/>
    <mergeCell ref="B27:O27"/>
    <mergeCell ref="B32:O32"/>
    <mergeCell ref="B38:O38"/>
    <mergeCell ref="B44:O4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Vania Etropolska</cp:lastModifiedBy>
  <cp:lastPrinted>2012-10-18T05:13:12Z</cp:lastPrinted>
  <dcterms:created xsi:type="dcterms:W3CDTF">2011-05-01T09:55:58Z</dcterms:created>
  <dcterms:modified xsi:type="dcterms:W3CDTF">2012-10-22T09:27:25Z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